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95" windowWidth="12855" windowHeight="9090" tabRatio="849" firstSheet="4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'прил._6(7)'!$A$17:$K$200</definedName>
    <definedName name="_xlnm._FilterDatabase" localSheetId="5" hidden="1">'прил.5(6)'!$A$16:$H$157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'прил._6(7)'!$A$1:$L$203</definedName>
    <definedName name="_xlnm.Print_Area" localSheetId="5">'прил.5(6)'!$A$1:$J$161</definedName>
    <definedName name="_xlnm.Print_Area" localSheetId="4">'прил4(5)'!$A$1:$F$51</definedName>
    <definedName name="_xlnm.Print_Area" localSheetId="13">прило10!$A$1</definedName>
  </definedNames>
  <calcPr calcId="145621"/>
</workbook>
</file>

<file path=xl/calcChain.xml><?xml version="1.0" encoding="utf-8"?>
<calcChain xmlns="http://schemas.openxmlformats.org/spreadsheetml/2006/main">
  <c r="K187" i="24" l="1"/>
  <c r="K99" i="24"/>
  <c r="L99" i="24" l="1"/>
  <c r="L68" i="24"/>
  <c r="K115" i="24"/>
  <c r="K139" i="24"/>
  <c r="K140" i="24"/>
  <c r="K68" i="24"/>
  <c r="K125" i="24" l="1"/>
  <c r="K127" i="24"/>
  <c r="C31" i="42" l="1"/>
  <c r="K43" i="24" l="1"/>
  <c r="K41" i="24"/>
  <c r="H28" i="40" l="1"/>
  <c r="K61" i="24" l="1"/>
  <c r="H44" i="40" l="1"/>
  <c r="H45" i="40"/>
  <c r="K163" i="24"/>
  <c r="K167" i="24"/>
  <c r="H27" i="40" l="1"/>
  <c r="L201" i="24"/>
  <c r="K42" i="24"/>
  <c r="H26" i="40" l="1"/>
  <c r="H25" i="40" s="1"/>
  <c r="K96" i="24"/>
  <c r="K104" i="24" l="1"/>
  <c r="K188" i="24" l="1"/>
  <c r="K131" i="24"/>
  <c r="K93" i="24"/>
  <c r="K89" i="24" s="1"/>
  <c r="K109" i="24"/>
  <c r="K123" i="24" l="1"/>
  <c r="K126" i="24"/>
  <c r="H24" i="40" l="1"/>
  <c r="H23" i="40" s="1"/>
  <c r="H22" i="40" s="1"/>
  <c r="K124" i="24" l="1"/>
  <c r="K162" i="24" l="1"/>
  <c r="H43" i="40" s="1"/>
  <c r="H42" i="40" s="1"/>
  <c r="K161" i="24" l="1"/>
  <c r="K160" i="24" s="1"/>
  <c r="H99" i="40"/>
  <c r="H98" i="40" s="1"/>
  <c r="K120" i="24" l="1"/>
  <c r="K119" i="24" s="1"/>
  <c r="H129" i="40" l="1"/>
  <c r="K186" i="24" l="1"/>
  <c r="K185" i="24" s="1"/>
  <c r="K184" i="24" s="1"/>
  <c r="K183" i="24" s="1"/>
  <c r="K182" i="24" s="1"/>
  <c r="H57" i="40" s="1"/>
  <c r="H116" i="40" l="1"/>
  <c r="K149" i="24"/>
  <c r="K143" i="24"/>
  <c r="H61" i="40" l="1"/>
  <c r="B61" i="40"/>
  <c r="H54" i="40"/>
  <c r="H53" i="40" s="1"/>
  <c r="B54" i="40"/>
  <c r="B53" i="40"/>
  <c r="K145" i="24"/>
  <c r="K146" i="24"/>
  <c r="H52" i="40" l="1"/>
  <c r="K148" i="24"/>
  <c r="H115" i="40" l="1"/>
  <c r="H114" i="40" s="1"/>
  <c r="K141" i="24"/>
  <c r="K135" i="24" s="1"/>
  <c r="K128" i="24" l="1"/>
  <c r="K122" i="24" s="1"/>
  <c r="H113" i="40"/>
  <c r="H110" i="40"/>
  <c r="H109" i="40" l="1"/>
  <c r="C18" i="54"/>
  <c r="C17" i="54"/>
  <c r="C16" i="54"/>
  <c r="C27" i="53"/>
  <c r="C16" i="53"/>
  <c r="C33" i="53" l="1"/>
  <c r="K138" i="24" l="1"/>
  <c r="D41" i="6" l="1"/>
  <c r="H97" i="40"/>
  <c r="H95" i="40" s="1"/>
  <c r="K116" i="24"/>
  <c r="K117" i="24"/>
  <c r="H96" i="40" l="1"/>
  <c r="H56" i="40"/>
  <c r="C18" i="44" l="1"/>
  <c r="K69" i="24" l="1"/>
  <c r="K73" i="24"/>
  <c r="C20" i="44" l="1"/>
  <c r="B57" i="40" l="1"/>
  <c r="H55" i="40" l="1"/>
  <c r="H49" i="40"/>
  <c r="H50" i="40" l="1"/>
  <c r="C22" i="41" l="1"/>
  <c r="B17" i="46" l="1"/>
  <c r="H33" i="40"/>
  <c r="H34" i="40"/>
  <c r="K80" i="24"/>
  <c r="D29" i="6" s="1"/>
  <c r="K81" i="24"/>
  <c r="K82" i="24"/>
  <c r="K76" i="24"/>
  <c r="K77" i="24"/>
  <c r="K78" i="24"/>
  <c r="C21" i="42"/>
  <c r="C25" i="42" l="1"/>
  <c r="D26" i="6"/>
  <c r="D32" i="6"/>
  <c r="K103" i="24" l="1"/>
  <c r="H153" i="40"/>
  <c r="H149" i="40"/>
  <c r="H126" i="40"/>
  <c r="H112" i="40"/>
  <c r="H89" i="40"/>
  <c r="H87" i="40" s="1"/>
  <c r="H78" i="40"/>
  <c r="H74" i="40"/>
  <c r="H70" i="40"/>
  <c r="H66" i="40"/>
  <c r="H48" i="40"/>
  <c r="H32" i="40"/>
  <c r="H31" i="40" s="1"/>
  <c r="H20" i="40"/>
  <c r="K67" i="24"/>
  <c r="H111" i="40" l="1"/>
  <c r="H108" i="40" s="1"/>
  <c r="H88" i="40"/>
  <c r="H86" i="40"/>
  <c r="C22" i="42"/>
  <c r="C30" i="42"/>
  <c r="K158" i="24"/>
  <c r="K157" i="24" s="1"/>
  <c r="K159" i="24"/>
  <c r="K154" i="24"/>
  <c r="D35" i="6"/>
  <c r="K133" i="24"/>
  <c r="K132" i="24"/>
  <c r="K129" i="24"/>
  <c r="K108" i="24"/>
  <c r="K107" i="24"/>
  <c r="K106" i="24"/>
  <c r="K105" i="24"/>
  <c r="B36" i="40"/>
  <c r="K84" i="24"/>
  <c r="H76" i="40" l="1"/>
  <c r="H77" i="40"/>
  <c r="H75" i="40"/>
  <c r="B70" i="40" l="1"/>
  <c r="C11" i="41" l="1"/>
  <c r="K40" i="24" l="1"/>
  <c r="H152" i="40"/>
  <c r="H151" i="40"/>
  <c r="H150" i="40"/>
  <c r="H157" i="40" l="1"/>
  <c r="H145" i="40"/>
  <c r="H143" i="40"/>
  <c r="H142" i="40" s="1"/>
  <c r="H140" i="40"/>
  <c r="H137" i="40"/>
  <c r="H134" i="40"/>
  <c r="H131" i="40"/>
  <c r="H127" i="40"/>
  <c r="H125" i="40"/>
  <c r="H121" i="40"/>
  <c r="H104" i="40"/>
  <c r="H94" i="40"/>
  <c r="H90" i="40" s="1"/>
  <c r="H85" i="40"/>
  <c r="H82" i="40"/>
  <c r="H60" i="40"/>
  <c r="H39" i="40"/>
  <c r="H36" i="40" s="1"/>
  <c r="H119" i="40"/>
  <c r="K50" i="24"/>
  <c r="K48" i="24"/>
  <c r="H139" i="40" l="1"/>
  <c r="H138" i="40"/>
  <c r="K47" i="24"/>
  <c r="K37" i="24" s="1"/>
  <c r="H124" i="40"/>
  <c r="K190" i="24"/>
  <c r="D21" i="6" l="1"/>
  <c r="H128" i="40"/>
  <c r="H80" i="40"/>
  <c r="H144" i="40"/>
  <c r="H141" i="40"/>
  <c r="D25" i="6"/>
  <c r="H62" i="40" l="1"/>
  <c r="C15" i="44" l="1"/>
  <c r="K156" i="24" l="1"/>
  <c r="K165" i="24"/>
  <c r="K151" i="24"/>
  <c r="K150" i="24" s="1"/>
  <c r="D36" i="6" s="1"/>
  <c r="K152" i="24"/>
  <c r="K153" i="24"/>
  <c r="H147" i="40" l="1"/>
  <c r="D28" i="6"/>
  <c r="K52" i="24"/>
  <c r="D23" i="6" s="1"/>
  <c r="K177" i="24"/>
  <c r="K62" i="24"/>
  <c r="K63" i="24"/>
  <c r="K64" i="24"/>
  <c r="C13" i="44"/>
  <c r="C12" i="44" s="1"/>
  <c r="C11" i="44" s="1"/>
  <c r="C10" i="44" s="1"/>
  <c r="H18" i="40"/>
  <c r="H17" i="40" s="1"/>
  <c r="H46" i="40"/>
  <c r="H65" i="40"/>
  <c r="H69" i="40"/>
  <c r="H68" i="40" s="1"/>
  <c r="H67" i="40" s="1"/>
  <c r="H71" i="40"/>
  <c r="H93" i="40"/>
  <c r="H102" i="40"/>
  <c r="H118" i="40"/>
  <c r="H135" i="40"/>
  <c r="H154" i="40"/>
  <c r="H107" i="40"/>
  <c r="H101" i="40" s="1"/>
  <c r="K113" i="24"/>
  <c r="K112" i="24" s="1"/>
  <c r="K111" i="24" s="1"/>
  <c r="D34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75" i="24"/>
  <c r="K130" i="24"/>
  <c r="K85" i="24"/>
  <c r="K75" i="24" s="1"/>
  <c r="H29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9" i="24"/>
  <c r="K196" i="24" s="1"/>
  <c r="K191" i="24"/>
  <c r="K193" i="24"/>
  <c r="K192" i="24" s="1"/>
  <c r="K189" i="24"/>
  <c r="D45" i="6" s="1"/>
  <c r="K172" i="24"/>
  <c r="K173" i="24"/>
  <c r="K174" i="24"/>
  <c r="K169" i="24"/>
  <c r="K168" i="24" s="1"/>
  <c r="K102" i="24"/>
  <c r="B108" i="40"/>
  <c r="B105" i="40"/>
  <c r="B103" i="40"/>
  <c r="B101" i="40"/>
  <c r="B93" i="40"/>
  <c r="B90" i="40"/>
  <c r="B79" i="40"/>
  <c r="B67" i="40"/>
  <c r="B62" i="40"/>
  <c r="B50" i="40"/>
  <c r="B47" i="40"/>
  <c r="B40" i="40"/>
  <c r="B38" i="40"/>
  <c r="B31" i="40"/>
  <c r="B27" i="40"/>
  <c r="K92" i="24"/>
  <c r="K91" i="24" s="1"/>
  <c r="K90" i="24" s="1"/>
  <c r="I122" i="40"/>
  <c r="J122" i="40"/>
  <c r="I118" i="40"/>
  <c r="J118" i="40"/>
  <c r="K98" i="24"/>
  <c r="K45" i="24"/>
  <c r="K44" i="24" s="1"/>
  <c r="F28" i="6"/>
  <c r="F29" i="6"/>
  <c r="F32" i="6"/>
  <c r="F35" i="6"/>
  <c r="F37" i="6"/>
  <c r="F39" i="6"/>
  <c r="F44" i="6"/>
  <c r="E18" i="6"/>
  <c r="F18" i="6" s="1"/>
  <c r="E45" i="6"/>
  <c r="F45" i="6" s="1"/>
  <c r="E43" i="6"/>
  <c r="F43" i="6" s="1"/>
  <c r="E40" i="6"/>
  <c r="F40" i="6" s="1"/>
  <c r="E38" i="6"/>
  <c r="F38" i="6" s="1"/>
  <c r="E36" i="6"/>
  <c r="F36" i="6" s="1"/>
  <c r="E30" i="6"/>
  <c r="F30" i="6" s="1"/>
  <c r="E33" i="6"/>
  <c r="F33" i="6" s="1"/>
  <c r="E27" i="6"/>
  <c r="E25" i="6"/>
  <c r="F25" i="6" s="1"/>
  <c r="F27" i="6"/>
  <c r="A32" i="6"/>
  <c r="A24" i="6"/>
  <c r="A23" i="6"/>
  <c r="A21" i="6"/>
  <c r="A19" i="6"/>
  <c r="K114" i="24"/>
  <c r="K23" i="24"/>
  <c r="K21" i="24"/>
  <c r="K20" i="24"/>
  <c r="K100" i="24"/>
  <c r="K101" i="24"/>
  <c r="K166" i="24"/>
  <c r="D43" i="6"/>
  <c r="K197" i="24"/>
  <c r="K195" i="24"/>
  <c r="D47" i="6" s="1"/>
  <c r="D48" i="6" s="1"/>
  <c r="H40" i="40" l="1"/>
  <c r="H41" i="40"/>
  <c r="K95" i="24"/>
  <c r="K94" i="24" s="1"/>
  <c r="H105" i="40"/>
  <c r="K88" i="24"/>
  <c r="D30" i="6" s="1"/>
  <c r="D31" i="6"/>
  <c r="D22" i="6"/>
  <c r="K57" i="24"/>
  <c r="K31" i="24" s="1"/>
  <c r="H106" i="40"/>
  <c r="K71" i="24"/>
  <c r="K110" i="24"/>
  <c r="D33" i="6" s="1"/>
  <c r="K18" i="24"/>
  <c r="K19" i="24" s="1"/>
  <c r="K39" i="24"/>
  <c r="K38" i="24" s="1"/>
  <c r="D38" i="6"/>
  <c r="K179" i="24"/>
  <c r="K180" i="24"/>
  <c r="D42" i="6"/>
  <c r="K171" i="24"/>
  <c r="D40" i="6" s="1"/>
  <c r="D44" i="6"/>
  <c r="K178" i="24"/>
  <c r="H47" i="40"/>
  <c r="H103" i="40"/>
  <c r="H84" i="40"/>
  <c r="H83" i="40" s="1"/>
  <c r="H79" i="40" s="1"/>
  <c r="H136" i="40"/>
  <c r="H19" i="40"/>
  <c r="H58" i="40"/>
  <c r="H30" i="40"/>
  <c r="H156" i="40"/>
  <c r="H155" i="40" s="1"/>
  <c r="H148" i="40"/>
  <c r="H146" i="40"/>
  <c r="D22" i="41"/>
  <c r="E22" i="41" s="1"/>
  <c r="C29" i="42"/>
  <c r="G28" i="41"/>
  <c r="H21" i="40"/>
  <c r="H92" i="40"/>
  <c r="H91" i="40"/>
  <c r="H73" i="40"/>
  <c r="H72" i="40" s="1"/>
  <c r="H120" i="40"/>
  <c r="H64" i="40"/>
  <c r="H63" i="40" s="1"/>
  <c r="K70" i="24"/>
  <c r="E17" i="6"/>
  <c r="F17" i="6" s="1"/>
  <c r="K198" i="24"/>
  <c r="K30" i="24" l="1"/>
  <c r="D24" i="6"/>
  <c r="D18" i="6" s="1"/>
  <c r="D27" i="41"/>
  <c r="E27" i="41" s="1"/>
  <c r="D39" i="6"/>
  <c r="H130" i="40"/>
  <c r="H123" i="40" s="1"/>
  <c r="K17" i="24" l="1"/>
  <c r="C35" i="42" s="1"/>
  <c r="C28" i="42" s="1"/>
  <c r="H122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<sst xmlns="http://schemas.openxmlformats.org/spreadsheetml/2006/main" count="2425" uniqueCount="478">
  <si>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</si>
  <si>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</si>
  <si>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</si>
  <si>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</si>
  <si>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</si>
  <si>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</si>
  <si>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</si>
  <si>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</si>
  <si>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</si>
  <si>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</si>
  <si>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</si>
  <si>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</si>
  <si>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</si>
  <si>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</si>
  <si>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</si>
  <si>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</si>
  <si>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</si>
  <si>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</si>
  <si>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</si>
  <si>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</si>
  <si>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</si>
  <si>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</si>
  <si>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</si>
  <si>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</si>
  <si>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</si>
  <si>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</si>
  <si>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</si>
  <si>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</si>
  <si>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</si>
  <si>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</si>
  <si>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</si>
  <si>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</si>
  <si>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</si>
  <si>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</si>
  <si>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</si>
  <si>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</si>
  <si>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</si>
  <si>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</si>
  <si>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</si>
  <si>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</si>
  <si>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</si>
  <si>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</si>
  <si>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</si>
  <si>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</si>
  <si>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</si>
  <si>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</si>
  <si>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</si>
  <si>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</si>
  <si>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</si>
  <si>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</si>
  <si>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</si>
  <si>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</si>
  <si>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</si>
  <si>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</si>
  <si>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</si>
  <si>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</si>
  <si>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</si>
  <si>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</si>
  <si>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</si>
  <si>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</si>
  <si>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</si>
  <si>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</si>
  <si>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</si>
  <si>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</si>
  <si>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</si>
  <si>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</si>
  <si>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</si>
  <si>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</si>
  <si>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</si>
  <si>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</si>
  <si>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</si>
  <si>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</si>
  <si>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</si>
  <si>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</si>
  <si>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</si>
  <si>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</si>
  <si>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</si>
  <si>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</si>
  <si>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</si>
  <si>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</si>
  <si>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</si>
  <si>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</si>
  <si>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</si>
  <si>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</si>
  <si>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</si>
  <si>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</si>
  <si>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</si>
  <si>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</si>
  <si>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</si>
  <si>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</si>
  <si>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</si>
  <si>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</si>
  <si>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</si>
  <si>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</si>
  <si>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</si>
  <si>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</si>
  <si>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</si>
  <si>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</si>
  <si>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</si>
  <si>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</si>
  <si>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</si>
  <si>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</si>
  <si>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</si>
  <si>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</si>
  <si>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</si>
  <si>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</si>
  <si>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</si>
  <si>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</si>
  <si>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</si>
  <si>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</si>
  <si>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</si>
  <si>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</si>
  <si>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</si>
  <si>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</si>
  <si>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</si>
  <si>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</si>
  <si>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</si>
  <si>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</si>
  <si>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</si>
  <si>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</si>
  <si>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</si>
  <si>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</si>
  <si>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</si>
  <si>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</si>
  <si>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</si>
  <si>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</si>
  <si>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</si>
  <si>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</si>
  <si>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</si>
  <si>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</si>
  <si>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</si>
  <si>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</si>
  <si>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</si>
  <si>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</si>
  <si>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</si>
  <si>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</si>
  <si>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</si>
  <si>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</si>
  <si>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</si>
  <si>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</si>
  <si>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</si>
  <si>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</si>
  <si>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</si>
  <si>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</si>
  <si>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</si>
  <si>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</si>
  <si>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</si>
  <si>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</si>
  <si>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</si>
  <si>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</si>
  <si>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</si>
  <si>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</si>
  <si>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</si>
  <si>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</si>
  <si>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</si>
  <si>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</si>
  <si>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</si>
  <si>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</si>
  <si>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</si>
  <si>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</si>
  <si>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</si>
  <si>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</si>
  <si>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</si>
  <si>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</si>
  <si>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</si>
  <si>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</si>
  <si>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</si>
  <si>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</si>
  <si>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</si>
  <si>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</si>
  <si>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</si>
  <si>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</si>
  <si>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</si>
  <si>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</si>
  <si>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</si>
  <si>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</si>
  <si>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</si>
  <si>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</si>
  <si>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</si>
  <si>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</si>
  <si>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</si>
  <si>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</si>
  <si>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</si>
  <si>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</si>
  <si>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</si>
  <si>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</si>
  <si>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</si>
  <si>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</si>
  <si>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</si>
  <si>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</si>
  <si>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</si>
  <si>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</si>
  <si>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</si>
  <si>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</si>
  <si>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</si>
  <si>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</si>
  <si>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</si>
  <si>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</si>
  <si>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</si>
  <si>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</si>
  <si>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</si>
  <si>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</si>
  <si>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</si>
  <si>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</si>
  <si>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</si>
  <si>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</si>
  <si>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</si>
  <si>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</si>
  <si>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</si>
  <si>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</si>
  <si>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</si>
  <si>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</si>
  <si>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</si>
  <si>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</si>
  <si>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</si>
  <si>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</si>
  <si>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</si>
  <si>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</si>
  <si>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</si>
  <si>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</si>
  <si>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</si>
  <si>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</si>
  <si>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</si>
  <si>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</si>
  <si>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</si>
  <si>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</si>
  <si>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</si>
  <si>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</si>
  <si>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</si>
  <si>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</si>
  <si>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</si>
  <si>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</si>
  <si>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</si>
  <si>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</si>
  <si>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</si>
  <si>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</si>
  <si>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</si>
  <si>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</si>
  <si>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</si>
  <si>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</si>
  <si>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</si>
  <si>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</si>
  <si>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</si>
  <si>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</si>
  <si>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</si>
  <si>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</si>
  <si>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</si>
  <si>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</si>
  <si>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</si>
  <si>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</si>
  <si>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</si>
  <si>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</si>
  <si>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</si>
  <si>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</si>
  <si>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</si>
  <si>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</si>
  <si>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</si>
  <si>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</si>
  <si>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</si>
  <si>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</si>
  <si>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</si>
  <si>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</si>
  <si>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</si>
  <si>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</si>
  <si>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</si>
  <si>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</si>
  <si>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</si>
  <si>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</si>
  <si>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</si>
  <si>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</si>
  <si>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</si>
  <si>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</si>
  <si>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</si>
  <si>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</si>
  <si>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</si>
  <si>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</si>
  <si>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</si>
  <si>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</si>
  <si>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</si>
  <si>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</si>
  <si>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</si>
  <si>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</si>
  <si>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</si>
  <si>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</si>
  <si>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</si>
  <si>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</si>
  <si>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</si>
  <si>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</si>
  <si>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</si>
  <si>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</si>
  <si>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</si>
  <si>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</si>
  <si>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</si>
  <si>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</si>
  <si>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</si>
  <si>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</si>
  <si>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</si>
  <si>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</si>
  <si>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</si>
  <si>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</si>
  <si>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</si>
  <si>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</si>
  <si>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</si>
  <si>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</si>
  <si>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</si>
  <si>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</si>
  <si>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</si>
  <si>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</si>
  <si>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</si>
  <si>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</si>
  <si>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</si>
  <si>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</si>
  <si>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</si>
  <si>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</si>
  <si>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</si>
  <si>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</si>
  <si>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</si>
  <si>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</si>
  <si>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</si>
  <si>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</si>
  <si>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</si>
  <si>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</si>
  <si>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</si>
  <si>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</si>
  <si>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</si>
  <si>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</si>
  <si>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</si>
  <si>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</si>
  <si>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</si>
  <si>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</si>
  <si>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</si>
  <si>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</si>
  <si>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</si>
  <si>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</si>
  <si>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</si>
  <si>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</si>
  <si>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</si>
  <si>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</si>
  <si>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</si>
  <si>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</si>
  <si>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</si>
  <si>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</si>
  <si>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</si>
  <si>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</si>
  <si>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</si>
  <si>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</si>
  <si>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</si>
  <si>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</si>
  <si>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</si>
  <si>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</si>
  <si>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</si>
  <si>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</si>
  <si>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</si>
  <si>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</si>
  <si>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</si>
  <si>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</si>
  <si>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</si>
  <si>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</si>
  <si>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</si>
  <si>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</si>
  <si>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</si>
  <si>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</si>
  <si>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</si>
  <si>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</si>
  <si>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</si>
  <si>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</si>
  <si>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</si>
  <si>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</si>
  <si>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</si>
  <si>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</si>
  <si>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</si>
  <si>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</si>
  <si>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</si>
  <si>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</si>
  <si>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</si>
  <si>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</si>
  <si>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</si>
  <si>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</si>
  <si>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</si>
  <si>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</si>
  <si>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</si>
  <si>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</si>
  <si>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</si>
  <si>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</si>
  <si>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</si>
  <si>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</si>
  <si>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</si>
  <si>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</si>
  <si>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</si>
  <si>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</si>
  <si>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</si>
  <si>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</si>
  <si>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</si>
  <si>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</si>
  <si>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</si>
  <si>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</si>
  <si>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</si>
  <si>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</si>
  <si>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</si>
  <si>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</si>
  <si>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</si>
  <si>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</si>
  <si>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</si>
  <si>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</si>
  <si>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</si>
  <si>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</si>
  <si>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</si>
  <si>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</si>
  <si>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</si>
  <si>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</si>
  <si>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</si>
  <si>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</si>
  <si>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</si>
  <si>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</si>
  <si>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</si>
  <si>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</si>
  <si>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</si>
  <si>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</si>
  <si>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</si>
  <si>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</si>
  <si>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</si>
  <si>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</si>
  <si>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</si>
  <si>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</si>
  <si>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</si>
  <si>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</si>
  <si>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</si>
  <si>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</si>
  <si>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</si>
  <si>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</si>
  <si>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</si>
  <si>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</si>
  <si>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</si>
  <si>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</si>
  <si>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</si>
  <si>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</si>
  <si>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</si>
  <si>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</si>
  <si>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</si>
  <si>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</si>
  <si>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</si>
  <si>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</si>
  <si>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</si>
  <si>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</si>
  <si>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</si>
  <si>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</si>
  <si>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</si>
  <si>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</si>
  <si>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</si>
  <si>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</si>
  <si>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</si>
  <si>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</si>
  <si>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</si>
  <si>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</si>
  <si>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</si>
  <si>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</si>
  <si>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</si>
  <si>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</si>
  <si>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</si>
  <si>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</si>
  <si>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</si>
  <si>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</si>
  <si>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</si>
  <si>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</si>
  <si>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</si>
  <si>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</si>
  <si>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</si>
  <si>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</si>
  <si>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 xml:space="preserve">от  _________2021г. №______ </t>
  </si>
  <si>
    <t>Приложение № 6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</si>
  <si>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</si>
  <si>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</si>
  <si>
    <t>Приложение №3</t>
  </si>
  <si>
    <t>Подпрограмма "Ликвидация последствий чрезвычайных ситуаций на автомобильных дорогах общего пользования местного значения"</t>
  </si>
  <si>
    <t>S2940</t>
  </si>
  <si>
    <t xml:space="preserve"> от 09.12.2021г. № 131</t>
  </si>
  <si>
    <t xml:space="preserve"> от 06.12.2021г. № 131</t>
  </si>
  <si>
    <t xml:space="preserve"> от  09.12.2021г.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</si>
</sst>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4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11" fillId="7" borderId="3" xfId="7" applyFont="1" applyFill="1" applyBorder="1" applyAlignment="1">
      <alignment wrapText="1"/>
    </xf>
    <xf numFmtId="0" fontId="4" fillId="7" borderId="1" xfId="7" applyFont="1" applyFill="1" applyBorder="1"/>
    <xf numFmtId="0" fontId="11" fillId="7" borderId="1" xfId="7" applyFont="1" applyFill="1" applyBorder="1" applyAlignment="1">
      <alignment wrapText="1"/>
    </xf>
    <xf numFmtId="0" fontId="16" fillId="7" borderId="0" xfId="7" applyFont="1" applyFill="1"/>
    <xf numFmtId="0" fontId="6" fillId="7" borderId="0" xfId="7" applyFont="1" applyFill="1"/>
    <xf numFmtId="165" fontId="68" fillId="5" borderId="0" xfId="7" applyNumberFormat="1" applyFont="1" applyFill="1"/>
    <xf numFmtId="0" fontId="68" fillId="5" borderId="0" xfId="7" applyFont="1" applyFill="1"/>
    <xf numFmtId="0" fontId="11" fillId="7" borderId="8" xfId="7" applyFont="1" applyFill="1" applyBorder="1" applyAlignment="1">
      <alignment wrapText="1"/>
    </xf>
    <xf numFmtId="49" fontId="4" fillId="7" borderId="17" xfId="7" applyNumberFormat="1" applyFont="1" applyFill="1" applyBorder="1" applyAlignment="1">
      <alignment horizontal="center"/>
    </xf>
    <xf numFmtId="49" fontId="4" fillId="7" borderId="16" xfId="7" applyNumberFormat="1" applyFont="1" applyFill="1" applyBorder="1" applyAlignment="1">
      <alignment horizontal="center"/>
    </xf>
    <xf numFmtId="49" fontId="4" fillId="7" borderId="14" xfId="7" applyNumberFormat="1" applyFont="1" applyFill="1" applyBorder="1" applyAlignment="1">
      <alignment horizontal="center"/>
    </xf>
    <xf numFmtId="0" fontId="4" fillId="5" borderId="2" xfId="7" applyFont="1" applyFill="1" applyBorder="1"/>
    <xf numFmtId="0" fontId="55" fillId="5" borderId="6" xfId="7" applyFont="1" applyFill="1" applyBorder="1" applyAlignment="1">
      <alignment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73" t="s">
        <v>402</v>
      </c>
      <c r="C5" s="574"/>
    </row>
    <row r="7" spans="1:12" ht="33.75" customHeight="1" x14ac:dyDescent="0.3">
      <c r="A7" s="571" t="s">
        <v>322</v>
      </c>
      <c r="B7" s="571"/>
      <c r="C7" s="571"/>
      <c r="L7" s="213"/>
    </row>
    <row r="8" spans="1:12" ht="18.75" x14ac:dyDescent="0.3">
      <c r="A8" s="571"/>
      <c r="B8" s="571"/>
      <c r="C8" s="571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316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211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320</v>
      </c>
      <c r="B13" s="575" t="s">
        <v>317</v>
      </c>
      <c r="C13" s="578">
        <v>3495.9</v>
      </c>
      <c r="D13" s="130"/>
      <c r="E13" s="29"/>
      <c r="H13" s="7"/>
    </row>
    <row r="14" spans="1:12" ht="33" customHeight="1" x14ac:dyDescent="0.25">
      <c r="A14" s="161" t="s">
        <v>318</v>
      </c>
      <c r="B14" s="576"/>
      <c r="C14" s="579"/>
      <c r="D14" s="130"/>
      <c r="E14" s="29"/>
      <c r="H14" s="7"/>
    </row>
    <row r="15" spans="1:12" ht="62.25" customHeight="1" x14ac:dyDescent="0.25">
      <c r="A15" s="235" t="s">
        <v>319</v>
      </c>
      <c r="B15" s="577"/>
      <c r="C15" s="580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289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4" t="s">
        <v>193</v>
      </c>
      <c r="B17" s="405" t="s">
        <v>192</v>
      </c>
      <c r="C17" s="200">
        <v>2000</v>
      </c>
      <c r="D17" s="137"/>
      <c r="E17" s="29"/>
      <c r="H17" s="7"/>
    </row>
    <row r="18" spans="1:13" ht="37.5" x14ac:dyDescent="0.25">
      <c r="A18" s="234" t="s">
        <v>212</v>
      </c>
      <c r="B18" s="405" t="s">
        <v>258</v>
      </c>
      <c r="C18" s="200">
        <v>800</v>
      </c>
      <c r="D18" s="130"/>
      <c r="E18" s="29"/>
      <c r="H18" s="7"/>
    </row>
    <row r="19" spans="1:13" ht="48.75" customHeight="1" x14ac:dyDescent="0.25">
      <c r="A19" s="234" t="s">
        <v>213</v>
      </c>
      <c r="B19" s="406" t="s">
        <v>389</v>
      </c>
      <c r="C19" s="200">
        <v>4000</v>
      </c>
      <c r="D19" s="130"/>
      <c r="E19" s="29"/>
      <c r="H19" s="7"/>
    </row>
    <row r="20" spans="1:13" ht="93.75" x14ac:dyDescent="0.3">
      <c r="A20" s="234" t="s">
        <v>290</v>
      </c>
      <c r="B20" s="407" t="s">
        <v>254</v>
      </c>
      <c r="C20" s="408">
        <v>139.5</v>
      </c>
      <c r="D20" s="130"/>
      <c r="E20" s="29"/>
      <c r="H20" s="7"/>
    </row>
    <row r="21" spans="1:13" ht="37.5" x14ac:dyDescent="0.3">
      <c r="A21" s="409" t="s">
        <v>208</v>
      </c>
      <c r="B21" s="410" t="s">
        <v>209</v>
      </c>
      <c r="C21" s="408">
        <v>50</v>
      </c>
      <c r="D21" s="130"/>
      <c r="E21" s="29"/>
      <c r="H21" s="7"/>
    </row>
    <row r="22" spans="1:13" ht="18.75" x14ac:dyDescent="0.25">
      <c r="A22" s="411" t="s">
        <v>190</v>
      </c>
      <c r="B22" s="412" t="s">
        <v>189</v>
      </c>
      <c r="C22" s="413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4" t="s">
        <v>291</v>
      </c>
      <c r="B23" s="415" t="s">
        <v>188</v>
      </c>
      <c r="C23" s="416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4" t="s">
        <v>293</v>
      </c>
      <c r="B24" s="417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4" t="s">
        <v>292</v>
      </c>
      <c r="B25" s="417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4" t="s">
        <v>393</v>
      </c>
      <c r="B26" s="418" t="s">
        <v>397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9" t="s">
        <v>184</v>
      </c>
      <c r="B27" s="570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72" t="s">
        <v>288</v>
      </c>
      <c r="B29" s="572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231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81" t="s">
        <v>312</v>
      </c>
      <c r="B9" s="582"/>
      <c r="C9" s="582"/>
    </row>
    <row r="10" spans="1:3" ht="18.75" x14ac:dyDescent="0.3">
      <c r="A10" s="171"/>
    </row>
    <row r="11" spans="1:3" ht="18.75" x14ac:dyDescent="0.25">
      <c r="A11" s="166" t="s">
        <v>232</v>
      </c>
      <c r="B11" s="166" t="s">
        <v>233</v>
      </c>
      <c r="C11" s="166" t="s">
        <v>234</v>
      </c>
    </row>
    <row r="12" spans="1:3" ht="18.75" x14ac:dyDescent="0.25">
      <c r="A12" s="625" t="s">
        <v>235</v>
      </c>
      <c r="B12" s="626" t="s">
        <v>236</v>
      </c>
      <c r="C12" s="175" t="s">
        <v>237</v>
      </c>
    </row>
    <row r="13" spans="1:3" ht="18.75" x14ac:dyDescent="0.25">
      <c r="A13" s="625"/>
      <c r="B13" s="626"/>
      <c r="C13" s="175" t="s">
        <v>238</v>
      </c>
    </row>
    <row r="14" spans="1:3" ht="37.5" x14ac:dyDescent="0.25">
      <c r="A14" s="625"/>
      <c r="B14" s="626"/>
      <c r="C14" s="175" t="s">
        <v>239</v>
      </c>
    </row>
    <row r="15" spans="1:3" ht="18.75" x14ac:dyDescent="0.25">
      <c r="A15" s="625"/>
      <c r="B15" s="626"/>
      <c r="C15" s="175" t="s">
        <v>240</v>
      </c>
    </row>
    <row r="16" spans="1:3" ht="18.75" x14ac:dyDescent="0.25">
      <c r="A16" s="625"/>
      <c r="B16" s="626"/>
      <c r="C16" s="175" t="s">
        <v>241</v>
      </c>
    </row>
    <row r="17" spans="1:3" ht="18.75" x14ac:dyDescent="0.25">
      <c r="A17" s="625"/>
      <c r="B17" s="626"/>
      <c r="C17" s="175" t="s">
        <v>242</v>
      </c>
    </row>
    <row r="18" spans="1:3" ht="37.5" x14ac:dyDescent="0.25">
      <c r="A18" s="625"/>
      <c r="B18" s="626"/>
      <c r="C18" s="175" t="s">
        <v>243</v>
      </c>
    </row>
    <row r="19" spans="1:3" ht="37.5" x14ac:dyDescent="0.25">
      <c r="A19" s="625"/>
      <c r="B19" s="626"/>
      <c r="C19" s="175" t="s">
        <v>244</v>
      </c>
    </row>
    <row r="20" spans="1:3" ht="18.75" x14ac:dyDescent="0.25">
      <c r="A20" s="625" t="s">
        <v>245</v>
      </c>
      <c r="B20" s="626" t="s">
        <v>246</v>
      </c>
      <c r="C20" s="175" t="s">
        <v>237</v>
      </c>
    </row>
    <row r="21" spans="1:3" ht="18.75" x14ac:dyDescent="0.25">
      <c r="A21" s="625"/>
      <c r="B21" s="626"/>
      <c r="C21" s="175" t="s">
        <v>238</v>
      </c>
    </row>
    <row r="22" spans="1:3" ht="37.5" x14ac:dyDescent="0.25">
      <c r="A22" s="625"/>
      <c r="B22" s="626"/>
      <c r="C22" s="175" t="s">
        <v>239</v>
      </c>
    </row>
    <row r="23" spans="1:3" ht="18.75" x14ac:dyDescent="0.25">
      <c r="A23" s="625"/>
      <c r="B23" s="626"/>
      <c r="C23" s="175" t="s">
        <v>240</v>
      </c>
    </row>
    <row r="24" spans="1:3" ht="18.75" x14ac:dyDescent="0.25">
      <c r="A24" s="625"/>
      <c r="B24" s="626"/>
      <c r="C24" s="175" t="s">
        <v>241</v>
      </c>
    </row>
    <row r="25" spans="1:3" ht="18.75" x14ac:dyDescent="0.25">
      <c r="A25" s="625" t="s">
        <v>247</v>
      </c>
      <c r="B25" s="626" t="s">
        <v>248</v>
      </c>
      <c r="C25" s="175" t="s">
        <v>237</v>
      </c>
    </row>
    <row r="26" spans="1:3" ht="18.75" x14ac:dyDescent="0.25">
      <c r="A26" s="625"/>
      <c r="B26" s="626"/>
      <c r="C26" s="175" t="s">
        <v>238</v>
      </c>
    </row>
    <row r="27" spans="1:3" ht="37.5" x14ac:dyDescent="0.25">
      <c r="A27" s="625"/>
      <c r="B27" s="626"/>
      <c r="C27" s="175" t="s">
        <v>239</v>
      </c>
    </row>
    <row r="28" spans="1:3" ht="18.75" x14ac:dyDescent="0.25">
      <c r="A28" s="625"/>
      <c r="B28" s="626"/>
      <c r="C28" s="175" t="s">
        <v>240</v>
      </c>
    </row>
    <row r="29" spans="1:3" ht="18.75" x14ac:dyDescent="0.25">
      <c r="A29" s="625"/>
      <c r="B29" s="626"/>
      <c r="C29" s="175" t="s">
        <v>249</v>
      </c>
    </row>
    <row r="30" spans="1:3" ht="18.75" x14ac:dyDescent="0.25">
      <c r="A30" s="625"/>
      <c r="B30" s="626"/>
      <c r="C30" s="175" t="s">
        <v>250</v>
      </c>
    </row>
    <row r="31" spans="1:3" ht="75" x14ac:dyDescent="0.25">
      <c r="A31" s="176" t="s">
        <v>251</v>
      </c>
      <c r="B31" s="175" t="s">
        <v>252</v>
      </c>
      <c r="C31" s="175" t="s">
        <v>253</v>
      </c>
    </row>
    <row r="32" spans="1:3" ht="15.75" x14ac:dyDescent="0.25">
      <c r="A32" s="177"/>
    </row>
    <row r="33" spans="1:3" ht="18.75" x14ac:dyDescent="0.3">
      <c r="A33" s="621" t="s">
        <v>311</v>
      </c>
      <c r="B33" s="621"/>
      <c r="C33" s="62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279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73" t="s">
        <v>400</v>
      </c>
      <c r="D5" s="574"/>
    </row>
    <row r="6" spans="1:4" ht="15.75" x14ac:dyDescent="0.25">
      <c r="C6" s="186"/>
    </row>
    <row r="7" spans="1:4" ht="60" customHeight="1" x14ac:dyDescent="0.25">
      <c r="A7" s="629" t="s">
        <v>353</v>
      </c>
      <c r="B7" s="629"/>
      <c r="C7" s="629"/>
    </row>
    <row r="8" spans="1:4" ht="18.75" x14ac:dyDescent="0.3">
      <c r="A8" s="196"/>
      <c r="C8" s="197" t="s">
        <v>3</v>
      </c>
    </row>
    <row r="9" spans="1:4" ht="18.75" x14ac:dyDescent="0.25">
      <c r="A9" s="193" t="s">
        <v>260</v>
      </c>
      <c r="B9" s="193" t="s">
        <v>4</v>
      </c>
      <c r="C9" s="193" t="s">
        <v>147</v>
      </c>
    </row>
    <row r="10" spans="1:4" ht="56.25" x14ac:dyDescent="0.25">
      <c r="A10" s="630" t="s">
        <v>235</v>
      </c>
      <c r="B10" s="190" t="s">
        <v>280</v>
      </c>
      <c r="C10" s="198">
        <v>0</v>
      </c>
    </row>
    <row r="11" spans="1:4" ht="18.75" x14ac:dyDescent="0.25">
      <c r="A11" s="631"/>
      <c r="B11" s="190" t="s">
        <v>204</v>
      </c>
      <c r="C11" s="198"/>
    </row>
    <row r="12" spans="1:4" ht="18.75" x14ac:dyDescent="0.25">
      <c r="A12" s="631"/>
      <c r="B12" s="190" t="s">
        <v>281</v>
      </c>
      <c r="C12" s="198">
        <v>0</v>
      </c>
    </row>
    <row r="13" spans="1:4" ht="18.75" x14ac:dyDescent="0.25">
      <c r="A13" s="632"/>
      <c r="B13" s="190" t="s">
        <v>282</v>
      </c>
      <c r="C13" s="198">
        <v>0</v>
      </c>
    </row>
    <row r="14" spans="1:4" ht="112.5" x14ac:dyDescent="0.25">
      <c r="A14" s="630" t="s">
        <v>283</v>
      </c>
      <c r="B14" s="190" t="s">
        <v>284</v>
      </c>
      <c r="C14" s="198">
        <v>1000</v>
      </c>
    </row>
    <row r="15" spans="1:4" ht="18.75" x14ac:dyDescent="0.25">
      <c r="A15" s="631"/>
      <c r="B15" s="190" t="s">
        <v>285</v>
      </c>
      <c r="C15" s="198"/>
    </row>
    <row r="16" spans="1:4" ht="18.75" x14ac:dyDescent="0.25">
      <c r="A16" s="631"/>
      <c r="B16" s="190" t="s">
        <v>281</v>
      </c>
      <c r="C16" s="198">
        <v>0</v>
      </c>
    </row>
    <row r="17" spans="1:3" ht="18.75" x14ac:dyDescent="0.25">
      <c r="A17" s="632"/>
      <c r="B17" s="190" t="s">
        <v>282</v>
      </c>
      <c r="C17" s="198">
        <v>1000</v>
      </c>
    </row>
    <row r="18" spans="1:3" ht="75" x14ac:dyDescent="0.25">
      <c r="A18" s="630" t="s">
        <v>286</v>
      </c>
      <c r="B18" s="190" t="s">
        <v>287</v>
      </c>
      <c r="C18" s="198">
        <v>0</v>
      </c>
    </row>
    <row r="19" spans="1:3" ht="18.75" x14ac:dyDescent="0.25">
      <c r="A19" s="631"/>
      <c r="B19" s="190" t="s">
        <v>285</v>
      </c>
      <c r="C19" s="198"/>
    </row>
    <row r="20" spans="1:3" ht="18.75" x14ac:dyDescent="0.25">
      <c r="A20" s="631"/>
      <c r="B20" s="190" t="s">
        <v>281</v>
      </c>
      <c r="C20" s="198">
        <v>0</v>
      </c>
    </row>
    <row r="21" spans="1:3" ht="18.75" x14ac:dyDescent="0.25">
      <c r="A21" s="632"/>
      <c r="B21" s="190" t="s">
        <v>282</v>
      </c>
      <c r="C21" s="198">
        <v>0</v>
      </c>
    </row>
    <row r="23" spans="1:3" s="199" customFormat="1" ht="66.75" customHeight="1" x14ac:dyDescent="0.25">
      <c r="A23" s="627" t="s">
        <v>313</v>
      </c>
      <c r="B23" s="628"/>
      <c r="C23" s="62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374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73" t="s">
        <v>400</v>
      </c>
      <c r="H5" s="574"/>
    </row>
    <row r="6" spans="1:8" ht="15.75" x14ac:dyDescent="0.25">
      <c r="H6" s="186"/>
    </row>
    <row r="7" spans="1:8" ht="39.75" customHeight="1" x14ac:dyDescent="0.25">
      <c r="A7" s="629" t="s">
        <v>377</v>
      </c>
      <c r="B7" s="629"/>
      <c r="C7" s="629"/>
      <c r="D7" s="629"/>
      <c r="E7" s="629"/>
      <c r="F7" s="629"/>
      <c r="G7" s="629"/>
      <c r="H7" s="629"/>
    </row>
    <row r="9" spans="1:8" ht="18.75" x14ac:dyDescent="0.25">
      <c r="A9" s="634" t="s">
        <v>259</v>
      </c>
      <c r="B9" s="634"/>
      <c r="C9" s="634"/>
      <c r="D9" s="634"/>
      <c r="E9" s="634"/>
      <c r="F9" s="634"/>
      <c r="G9" s="634"/>
      <c r="H9" s="634"/>
    </row>
    <row r="10" spans="1:8" ht="18.75" x14ac:dyDescent="0.3">
      <c r="A10" s="187"/>
    </row>
    <row r="11" spans="1:8" ht="18.75" x14ac:dyDescent="0.25">
      <c r="A11" s="635" t="s">
        <v>260</v>
      </c>
      <c r="B11" s="635" t="s">
        <v>261</v>
      </c>
      <c r="C11" s="635" t="s">
        <v>262</v>
      </c>
      <c r="D11" s="635" t="s">
        <v>263</v>
      </c>
      <c r="E11" s="635" t="s">
        <v>264</v>
      </c>
      <c r="F11" s="635"/>
      <c r="G11" s="635"/>
      <c r="H11" s="635"/>
    </row>
    <row r="12" spans="1:8" ht="112.5" x14ac:dyDescent="0.25">
      <c r="A12" s="635"/>
      <c r="B12" s="635"/>
      <c r="C12" s="635"/>
      <c r="D12" s="635"/>
      <c r="E12" s="188" t="s">
        <v>265</v>
      </c>
      <c r="F12" s="188" t="s">
        <v>266</v>
      </c>
      <c r="G12" s="188" t="s">
        <v>267</v>
      </c>
      <c r="H12" s="188" t="s">
        <v>268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269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34" t="s">
        <v>270</v>
      </c>
      <c r="B17" s="634"/>
      <c r="C17" s="634"/>
      <c r="D17" s="634"/>
      <c r="E17" s="634"/>
      <c r="F17" s="634"/>
      <c r="G17" s="634"/>
      <c r="H17" s="634"/>
    </row>
    <row r="18" spans="1:8" ht="18.75" x14ac:dyDescent="0.3">
      <c r="A18" s="187"/>
    </row>
    <row r="19" spans="1:8" ht="37.5" x14ac:dyDescent="0.25">
      <c r="A19" s="635" t="s">
        <v>271</v>
      </c>
      <c r="B19" s="635"/>
      <c r="C19" s="635"/>
      <c r="D19" s="635"/>
      <c r="E19" s="635"/>
      <c r="F19" s="188" t="s">
        <v>272</v>
      </c>
    </row>
    <row r="20" spans="1:8" ht="18.75" x14ac:dyDescent="0.25">
      <c r="A20" s="636">
        <v>1</v>
      </c>
      <c r="B20" s="636"/>
      <c r="C20" s="636"/>
      <c r="D20" s="636"/>
      <c r="E20" s="636"/>
      <c r="F20" s="189">
        <v>2</v>
      </c>
    </row>
    <row r="21" spans="1:8" ht="18.75" x14ac:dyDescent="0.25">
      <c r="A21" s="636" t="s">
        <v>273</v>
      </c>
      <c r="B21" s="636"/>
      <c r="C21" s="636"/>
      <c r="D21" s="636"/>
      <c r="E21" s="636"/>
      <c r="F21" s="194">
        <v>0</v>
      </c>
    </row>
    <row r="23" spans="1:8" s="195" customFormat="1" ht="65.25" customHeight="1" x14ac:dyDescent="0.3">
      <c r="A23" s="637" t="s">
        <v>299</v>
      </c>
      <c r="B23" s="628"/>
      <c r="C23" s="628"/>
      <c r="D23" s="628"/>
      <c r="E23" s="628"/>
      <c r="F23" s="628"/>
      <c r="G23" s="628"/>
      <c r="H23" s="628"/>
    </row>
    <row r="24" spans="1:8" ht="18.75" x14ac:dyDescent="0.3">
      <c r="B24" s="633"/>
      <c r="C24" s="633"/>
      <c r="D24" s="633"/>
      <c r="E24" s="633"/>
      <c r="F24" s="63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8" t="s">
        <v>375</v>
      </c>
      <c r="B1" s="586"/>
    </row>
    <row r="2" spans="1:3" x14ac:dyDescent="0.25">
      <c r="A2" s="638" t="s">
        <v>368</v>
      </c>
      <c r="B2" s="586"/>
    </row>
    <row r="3" spans="1:3" x14ac:dyDescent="0.25">
      <c r="A3" s="638" t="s">
        <v>369</v>
      </c>
      <c r="B3" s="586"/>
    </row>
    <row r="4" spans="1:3" x14ac:dyDescent="0.25">
      <c r="A4" s="638" t="s">
        <v>403</v>
      </c>
      <c r="B4" s="639"/>
    </row>
    <row r="6" spans="1:3" ht="18.75" x14ac:dyDescent="0.3">
      <c r="A6" s="641" t="s">
        <v>354</v>
      </c>
      <c r="B6" s="641"/>
      <c r="C6" s="641"/>
    </row>
    <row r="7" spans="1:3" ht="18.75" x14ac:dyDescent="0.3">
      <c r="A7" s="187"/>
    </row>
    <row r="8" spans="1:3" ht="42.75" customHeight="1" x14ac:dyDescent="0.3">
      <c r="A8" s="227" t="s">
        <v>274</v>
      </c>
      <c r="B8" s="228" t="s">
        <v>355</v>
      </c>
    </row>
    <row r="9" spans="1:3" ht="31.5" x14ac:dyDescent="0.25">
      <c r="A9" s="229" t="s">
        <v>356</v>
      </c>
      <c r="B9" s="230">
        <v>100</v>
      </c>
    </row>
    <row r="10" spans="1:3" ht="15.75" x14ac:dyDescent="0.25">
      <c r="A10" s="229" t="s">
        <v>216</v>
      </c>
      <c r="B10" s="230">
        <v>100</v>
      </c>
    </row>
    <row r="11" spans="1:3" ht="15.75" x14ac:dyDescent="0.25">
      <c r="A11" s="229" t="s">
        <v>276</v>
      </c>
      <c r="B11" s="230">
        <v>100</v>
      </c>
    </row>
    <row r="12" spans="1:3" ht="15.75" x14ac:dyDescent="0.25">
      <c r="A12" s="229" t="s">
        <v>278</v>
      </c>
      <c r="B12" s="230">
        <v>100</v>
      </c>
    </row>
    <row r="13" spans="1:3" ht="63" x14ac:dyDescent="0.25">
      <c r="A13" s="229" t="s">
        <v>357</v>
      </c>
      <c r="B13" s="230">
        <v>100</v>
      </c>
    </row>
    <row r="14" spans="1:3" ht="48" customHeight="1" x14ac:dyDescent="0.25">
      <c r="A14" s="231" t="s">
        <v>358</v>
      </c>
      <c r="B14" s="230">
        <v>100</v>
      </c>
    </row>
    <row r="15" spans="1:3" ht="47.25" x14ac:dyDescent="0.25">
      <c r="A15" s="231" t="s">
        <v>275</v>
      </c>
      <c r="B15" s="230">
        <v>100</v>
      </c>
    </row>
    <row r="16" spans="1:3" ht="31.5" x14ac:dyDescent="0.25">
      <c r="A16" s="229" t="s">
        <v>359</v>
      </c>
      <c r="B16" s="230">
        <v>100</v>
      </c>
    </row>
    <row r="17" spans="1:2" ht="63" x14ac:dyDescent="0.25">
      <c r="A17" s="229" t="s">
        <v>360</v>
      </c>
      <c r="B17" s="230" t="s">
        <v>277</v>
      </c>
    </row>
    <row r="18" spans="1:2" ht="47.25" x14ac:dyDescent="0.25">
      <c r="A18" s="229" t="s">
        <v>361</v>
      </c>
      <c r="B18" s="230">
        <v>100</v>
      </c>
    </row>
    <row r="19" spans="1:2" ht="63" x14ac:dyDescent="0.25">
      <c r="A19" s="229" t="s">
        <v>362</v>
      </c>
      <c r="B19" s="230">
        <v>100</v>
      </c>
    </row>
    <row r="20" spans="1:2" ht="84" customHeight="1" x14ac:dyDescent="0.25">
      <c r="A20" s="231" t="s">
        <v>363</v>
      </c>
      <c r="B20" s="230">
        <v>100</v>
      </c>
    </row>
    <row r="21" spans="1:2" ht="63" x14ac:dyDescent="0.25">
      <c r="A21" s="229" t="s">
        <v>364</v>
      </c>
      <c r="B21" s="230">
        <v>100</v>
      </c>
    </row>
    <row r="22" spans="1:2" ht="47.25" x14ac:dyDescent="0.25">
      <c r="A22" s="229" t="s">
        <v>365</v>
      </c>
      <c r="B22" s="230">
        <v>100</v>
      </c>
    </row>
    <row r="23" spans="1:2" ht="63" x14ac:dyDescent="0.25">
      <c r="A23" s="229" t="s">
        <v>366</v>
      </c>
      <c r="B23" s="230">
        <v>100</v>
      </c>
    </row>
    <row r="24" spans="1:2" ht="31.5" customHeight="1" x14ac:dyDescent="0.25">
      <c r="A24" s="640" t="s">
        <v>367</v>
      </c>
      <c r="B24" s="64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231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401</v>
      </c>
    </row>
    <row r="10" spans="1:3" ht="83.25" customHeight="1" x14ac:dyDescent="0.25">
      <c r="A10" s="581" t="s">
        <v>376</v>
      </c>
      <c r="B10" s="581"/>
      <c r="C10" s="581"/>
    </row>
    <row r="11" spans="1:3" ht="18.75" x14ac:dyDescent="0.3">
      <c r="A11" s="236"/>
    </row>
    <row r="12" spans="1:3" ht="37.5" x14ac:dyDescent="0.25">
      <c r="A12" s="237" t="s">
        <v>232</v>
      </c>
      <c r="B12" s="237" t="s">
        <v>233</v>
      </c>
      <c r="C12" s="237" t="s">
        <v>234</v>
      </c>
    </row>
    <row r="13" spans="1:3" ht="17.25" customHeight="1" x14ac:dyDescent="0.25">
      <c r="A13" s="642" t="s">
        <v>235</v>
      </c>
      <c r="B13" s="643" t="s">
        <v>236</v>
      </c>
      <c r="C13" s="214" t="s">
        <v>237</v>
      </c>
    </row>
    <row r="14" spans="1:3" ht="17.25" customHeight="1" x14ac:dyDescent="0.25">
      <c r="A14" s="642"/>
      <c r="B14" s="643"/>
      <c r="C14" s="214" t="s">
        <v>238</v>
      </c>
    </row>
    <row r="15" spans="1:3" ht="56.25" x14ac:dyDescent="0.25">
      <c r="A15" s="642"/>
      <c r="B15" s="643"/>
      <c r="C15" s="214" t="s">
        <v>239</v>
      </c>
    </row>
    <row r="16" spans="1:3" ht="18.75" x14ac:dyDescent="0.25">
      <c r="A16" s="642"/>
      <c r="B16" s="643"/>
      <c r="C16" s="214" t="s">
        <v>240</v>
      </c>
    </row>
    <row r="17" spans="1:3" ht="18.75" x14ac:dyDescent="0.25">
      <c r="A17" s="642"/>
      <c r="B17" s="643"/>
      <c r="C17" s="214" t="s">
        <v>241</v>
      </c>
    </row>
    <row r="18" spans="1:3" ht="18.75" x14ac:dyDescent="0.25">
      <c r="A18" s="642"/>
      <c r="B18" s="643"/>
      <c r="C18" s="214" t="s">
        <v>242</v>
      </c>
    </row>
    <row r="19" spans="1:3" ht="37.5" x14ac:dyDescent="0.25">
      <c r="A19" s="642"/>
      <c r="B19" s="643"/>
      <c r="C19" s="214" t="s">
        <v>243</v>
      </c>
    </row>
    <row r="20" spans="1:3" ht="37.5" x14ac:dyDescent="0.25">
      <c r="A20" s="642"/>
      <c r="B20" s="643"/>
      <c r="C20" s="214" t="s">
        <v>244</v>
      </c>
    </row>
    <row r="21" spans="1:3" ht="18.75" x14ac:dyDescent="0.25">
      <c r="A21" s="642" t="s">
        <v>245</v>
      </c>
      <c r="B21" s="643" t="s">
        <v>246</v>
      </c>
      <c r="C21" s="214" t="s">
        <v>237</v>
      </c>
    </row>
    <row r="22" spans="1:3" ht="18.75" x14ac:dyDescent="0.25">
      <c r="A22" s="642"/>
      <c r="B22" s="643"/>
      <c r="C22" s="214" t="s">
        <v>238</v>
      </c>
    </row>
    <row r="23" spans="1:3" ht="56.25" x14ac:dyDescent="0.25">
      <c r="A23" s="642"/>
      <c r="B23" s="643"/>
      <c r="C23" s="214" t="s">
        <v>239</v>
      </c>
    </row>
    <row r="24" spans="1:3" ht="18.75" x14ac:dyDescent="0.25">
      <c r="A24" s="642"/>
      <c r="B24" s="643"/>
      <c r="C24" s="214" t="s">
        <v>240</v>
      </c>
    </row>
    <row r="25" spans="1:3" ht="18.75" x14ac:dyDescent="0.25">
      <c r="A25" s="642"/>
      <c r="B25" s="643"/>
      <c r="C25" s="214" t="s">
        <v>241</v>
      </c>
    </row>
    <row r="26" spans="1:3" ht="18.75" x14ac:dyDescent="0.25">
      <c r="A26" s="642" t="s">
        <v>247</v>
      </c>
      <c r="B26" s="643" t="s">
        <v>248</v>
      </c>
      <c r="C26" s="214" t="s">
        <v>237</v>
      </c>
    </row>
    <row r="27" spans="1:3" ht="18.75" x14ac:dyDescent="0.25">
      <c r="A27" s="642"/>
      <c r="B27" s="643"/>
      <c r="C27" s="214" t="s">
        <v>238</v>
      </c>
    </row>
    <row r="28" spans="1:3" ht="56.25" x14ac:dyDescent="0.25">
      <c r="A28" s="642"/>
      <c r="B28" s="643"/>
      <c r="C28" s="214" t="s">
        <v>239</v>
      </c>
    </row>
    <row r="29" spans="1:3" ht="18.75" x14ac:dyDescent="0.25">
      <c r="A29" s="642"/>
      <c r="B29" s="643"/>
      <c r="C29" s="214" t="s">
        <v>240</v>
      </c>
    </row>
    <row r="30" spans="1:3" ht="18.75" x14ac:dyDescent="0.25">
      <c r="A30" s="642"/>
      <c r="B30" s="643"/>
      <c r="C30" s="214" t="s">
        <v>249</v>
      </c>
    </row>
    <row r="31" spans="1:3" ht="18.75" x14ac:dyDescent="0.25">
      <c r="A31" s="642"/>
      <c r="B31" s="643"/>
      <c r="C31" s="214" t="s">
        <v>250</v>
      </c>
    </row>
    <row r="32" spans="1:3" ht="112.5" x14ac:dyDescent="0.25">
      <c r="A32" s="238" t="s">
        <v>251</v>
      </c>
      <c r="B32" s="214" t="s">
        <v>252</v>
      </c>
      <c r="C32" s="214" t="s">
        <v>253</v>
      </c>
    </row>
    <row r="33" spans="1:3" ht="15.75" x14ac:dyDescent="0.25">
      <c r="A33" s="239"/>
    </row>
    <row r="34" spans="1:3" ht="18.75" x14ac:dyDescent="0.3">
      <c r="A34" s="621" t="s">
        <v>311</v>
      </c>
      <c r="B34" s="621"/>
      <c r="C34" s="621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217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86" t="s">
        <v>402</v>
      </c>
      <c r="C5" s="586"/>
    </row>
    <row r="6" spans="1:5" ht="18.75" x14ac:dyDescent="0.3">
      <c r="A6" s="581" t="s">
        <v>321</v>
      </c>
      <c r="B6" s="582"/>
      <c r="C6" s="582"/>
      <c r="D6" s="164"/>
    </row>
    <row r="7" spans="1:5" ht="18.75" customHeight="1" x14ac:dyDescent="0.25">
      <c r="C7" s="261" t="s">
        <v>3</v>
      </c>
      <c r="D7" s="165"/>
    </row>
    <row r="8" spans="1:5" ht="33" x14ac:dyDescent="0.25">
      <c r="A8" s="240" t="s">
        <v>197</v>
      </c>
      <c r="B8" s="240" t="s">
        <v>196</v>
      </c>
      <c r="C8" s="241" t="s">
        <v>147</v>
      </c>
    </row>
    <row r="9" spans="1:5" ht="16.5" x14ac:dyDescent="0.25">
      <c r="A9" s="242">
        <v>1</v>
      </c>
      <c r="B9" s="242">
        <v>2</v>
      </c>
      <c r="C9" s="243">
        <v>3</v>
      </c>
    </row>
    <row r="10" spans="1:5" ht="25.5" customHeight="1" x14ac:dyDescent="0.25">
      <c r="A10" s="244" t="s">
        <v>218</v>
      </c>
      <c r="B10" s="245" t="s">
        <v>189</v>
      </c>
      <c r="C10" s="246">
        <f>C11+C15+C20</f>
        <v>10292</v>
      </c>
    </row>
    <row r="11" spans="1:5" ht="49.5" x14ac:dyDescent="0.25">
      <c r="A11" s="247" t="s">
        <v>219</v>
      </c>
      <c r="B11" s="248" t="s">
        <v>220</v>
      </c>
      <c r="C11" s="249">
        <f>C12</f>
        <v>9018.7999999999993</v>
      </c>
    </row>
    <row r="12" spans="1:5" ht="40.5" customHeight="1" x14ac:dyDescent="0.25">
      <c r="A12" s="250" t="s">
        <v>323</v>
      </c>
      <c r="B12" s="251" t="s">
        <v>221</v>
      </c>
      <c r="C12" s="249">
        <f>C13</f>
        <v>9018.7999999999993</v>
      </c>
    </row>
    <row r="13" spans="1:5" ht="33" x14ac:dyDescent="0.25">
      <c r="A13" s="252" t="s">
        <v>294</v>
      </c>
      <c r="B13" s="251" t="s">
        <v>222</v>
      </c>
      <c r="C13" s="249">
        <f>C14</f>
        <v>9018.7999999999993</v>
      </c>
    </row>
    <row r="14" spans="1:5" ht="33" x14ac:dyDescent="0.25">
      <c r="A14" s="250" t="s">
        <v>291</v>
      </c>
      <c r="B14" s="251" t="s">
        <v>188</v>
      </c>
      <c r="C14" s="249">
        <v>9018.7999999999993</v>
      </c>
      <c r="D14" s="7"/>
    </row>
    <row r="15" spans="1:5" ht="33" x14ac:dyDescent="0.25">
      <c r="A15" s="250" t="s">
        <v>295</v>
      </c>
      <c r="B15" s="253" t="s">
        <v>223</v>
      </c>
      <c r="C15" s="254">
        <f>C19+C17</f>
        <v>249.10000000000002</v>
      </c>
      <c r="E15" s="7"/>
    </row>
    <row r="16" spans="1:5" ht="49.5" x14ac:dyDescent="0.25">
      <c r="A16" s="250" t="s">
        <v>297</v>
      </c>
      <c r="B16" s="253" t="s">
        <v>225</v>
      </c>
      <c r="C16" s="254">
        <v>3.8</v>
      </c>
      <c r="E16" s="7"/>
    </row>
    <row r="17" spans="1:5" ht="49.5" x14ac:dyDescent="0.25">
      <c r="A17" s="250" t="s">
        <v>293</v>
      </c>
      <c r="B17" s="253" t="s">
        <v>185</v>
      </c>
      <c r="C17" s="254">
        <v>3.8</v>
      </c>
      <c r="E17" s="7"/>
    </row>
    <row r="18" spans="1:5" ht="49.5" x14ac:dyDescent="0.25">
      <c r="A18" s="250" t="s">
        <v>298</v>
      </c>
      <c r="B18" s="253" t="s">
        <v>224</v>
      </c>
      <c r="C18" s="254">
        <f>C19</f>
        <v>245.3</v>
      </c>
    </row>
    <row r="19" spans="1:5" ht="66" x14ac:dyDescent="0.25">
      <c r="A19" s="252" t="s">
        <v>292</v>
      </c>
      <c r="B19" s="253" t="s">
        <v>186</v>
      </c>
      <c r="C19" s="254">
        <v>245.3</v>
      </c>
    </row>
    <row r="20" spans="1:5" ht="97.5" customHeight="1" x14ac:dyDescent="0.25">
      <c r="A20" s="255" t="s">
        <v>398</v>
      </c>
      <c r="B20" s="256" t="s">
        <v>397</v>
      </c>
      <c r="C20" s="257">
        <f>C21</f>
        <v>1024.0999999999999</v>
      </c>
    </row>
    <row r="21" spans="1:5" ht="102" customHeight="1" x14ac:dyDescent="0.25">
      <c r="A21" s="255" t="s">
        <v>393</v>
      </c>
      <c r="B21" s="258" t="s">
        <v>397</v>
      </c>
      <c r="C21" s="257">
        <v>1024.0999999999999</v>
      </c>
    </row>
    <row r="22" spans="1:5" ht="17.25" x14ac:dyDescent="0.3">
      <c r="A22" s="259"/>
      <c r="B22" s="259"/>
      <c r="C22" s="260"/>
    </row>
    <row r="23" spans="1:5" ht="84" customHeight="1" x14ac:dyDescent="0.3">
      <c r="A23" s="584" t="s">
        <v>296</v>
      </c>
      <c r="B23" s="585"/>
      <c r="C23" s="585"/>
    </row>
    <row r="24" spans="1:5" ht="18.75" x14ac:dyDescent="0.25">
      <c r="A24" s="167"/>
      <c r="B24" s="168"/>
      <c r="C24" s="169"/>
      <c r="E24" s="7"/>
    </row>
    <row r="25" spans="1:5" ht="18.75" x14ac:dyDescent="0.25">
      <c r="A25" s="583"/>
      <c r="B25" s="574"/>
      <c r="C25" s="574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39" t="s">
        <v>49</v>
      </c>
    </row>
    <row r="2" spans="1:3" x14ac:dyDescent="0.25">
      <c r="B2" s="14"/>
      <c r="C2" s="439" t="s">
        <v>0</v>
      </c>
    </row>
    <row r="3" spans="1:3" x14ac:dyDescent="0.25">
      <c r="B3" s="14"/>
      <c r="C3" s="439" t="s">
        <v>1</v>
      </c>
    </row>
    <row r="4" spans="1:3" x14ac:dyDescent="0.25">
      <c r="B4" s="14"/>
      <c r="C4" s="439" t="s">
        <v>2</v>
      </c>
    </row>
    <row r="5" spans="1:3" x14ac:dyDescent="0.25">
      <c r="B5" s="573" t="s">
        <v>413</v>
      </c>
      <c r="C5" s="588"/>
    </row>
    <row r="6" spans="1:3" x14ac:dyDescent="0.25">
      <c r="B6" s="14"/>
      <c r="C6" s="439" t="s">
        <v>49</v>
      </c>
    </row>
    <row r="7" spans="1:3" x14ac:dyDescent="0.25">
      <c r="B7" s="14"/>
      <c r="C7" s="439" t="s">
        <v>0</v>
      </c>
    </row>
    <row r="8" spans="1:3" x14ac:dyDescent="0.25">
      <c r="B8" s="14"/>
      <c r="C8" s="439" t="s">
        <v>1</v>
      </c>
    </row>
    <row r="9" spans="1:3" x14ac:dyDescent="0.25">
      <c r="B9" s="14"/>
      <c r="C9" s="439" t="s">
        <v>2</v>
      </c>
    </row>
    <row r="10" spans="1:3" x14ac:dyDescent="0.25">
      <c r="B10" s="573" t="s">
        <v>402</v>
      </c>
      <c r="C10" s="588"/>
    </row>
    <row r="11" spans="1:3" x14ac:dyDescent="0.25">
      <c r="C11" s="50"/>
    </row>
    <row r="12" spans="1:3" ht="24" customHeight="1" x14ac:dyDescent="0.25">
      <c r="A12" s="589" t="s">
        <v>322</v>
      </c>
      <c r="B12" s="589"/>
      <c r="C12" s="589"/>
    </row>
    <row r="13" spans="1:3" ht="18.75" x14ac:dyDescent="0.3">
      <c r="A13" s="571"/>
      <c r="B13" s="571"/>
      <c r="C13" s="571"/>
    </row>
    <row r="14" spans="1:3" x14ac:dyDescent="0.25">
      <c r="C14" s="439" t="s">
        <v>3</v>
      </c>
    </row>
    <row r="15" spans="1:3" ht="31.5" x14ac:dyDescent="0.25">
      <c r="A15" s="440" t="s">
        <v>197</v>
      </c>
      <c r="B15" s="440" t="s">
        <v>196</v>
      </c>
      <c r="C15" s="441" t="s">
        <v>147</v>
      </c>
    </row>
    <row r="16" spans="1:3" ht="15.75" x14ac:dyDescent="0.25">
      <c r="A16" s="440" t="s">
        <v>195</v>
      </c>
      <c r="B16" s="442" t="s">
        <v>316</v>
      </c>
      <c r="C16" s="443">
        <f>C17+C18+C22+C25+C26+C21+C23+C24</f>
        <v>13973.3</v>
      </c>
    </row>
    <row r="17" spans="1:4" ht="15.75" x14ac:dyDescent="0.25">
      <c r="A17" s="444" t="s">
        <v>211</v>
      </c>
      <c r="B17" s="445" t="s">
        <v>194</v>
      </c>
      <c r="C17" s="446">
        <v>2400</v>
      </c>
    </row>
    <row r="18" spans="1:4" ht="27" customHeight="1" x14ac:dyDescent="0.25">
      <c r="A18" s="447" t="s">
        <v>320</v>
      </c>
      <c r="B18" s="590" t="s">
        <v>317</v>
      </c>
      <c r="C18" s="593">
        <v>3495.9</v>
      </c>
    </row>
    <row r="19" spans="1:4" ht="36.75" customHeight="1" x14ac:dyDescent="0.25">
      <c r="A19" s="444" t="s">
        <v>318</v>
      </c>
      <c r="B19" s="591"/>
      <c r="C19" s="594"/>
    </row>
    <row r="20" spans="1:4" ht="32.25" customHeight="1" x14ac:dyDescent="0.25">
      <c r="A20" s="448" t="s">
        <v>319</v>
      </c>
      <c r="B20" s="592"/>
      <c r="C20" s="595"/>
    </row>
    <row r="21" spans="1:4" ht="15.75" x14ac:dyDescent="0.25">
      <c r="A21" s="447" t="s">
        <v>289</v>
      </c>
      <c r="B21" s="445" t="s">
        <v>191</v>
      </c>
      <c r="C21" s="449">
        <v>80</v>
      </c>
    </row>
    <row r="22" spans="1:4" ht="58.5" customHeight="1" x14ac:dyDescent="0.25">
      <c r="A22" s="450" t="s">
        <v>193</v>
      </c>
      <c r="B22" s="451" t="s">
        <v>192</v>
      </c>
      <c r="C22" s="452">
        <v>2000</v>
      </c>
    </row>
    <row r="23" spans="1:4" ht="48.75" customHeight="1" x14ac:dyDescent="0.25">
      <c r="A23" s="450" t="s">
        <v>212</v>
      </c>
      <c r="B23" s="451" t="s">
        <v>258</v>
      </c>
      <c r="C23" s="452">
        <v>800</v>
      </c>
    </row>
    <row r="24" spans="1:4" ht="46.5" customHeight="1" x14ac:dyDescent="0.25">
      <c r="A24" s="450" t="s">
        <v>213</v>
      </c>
      <c r="B24" s="453" t="s">
        <v>389</v>
      </c>
      <c r="C24" s="452">
        <v>4000</v>
      </c>
    </row>
    <row r="25" spans="1:4" ht="84" customHeight="1" x14ac:dyDescent="0.25">
      <c r="A25" s="450" t="s">
        <v>290</v>
      </c>
      <c r="B25" s="454" t="s">
        <v>254</v>
      </c>
      <c r="C25" s="455">
        <v>139.5</v>
      </c>
    </row>
    <row r="26" spans="1:4" ht="30.75" customHeight="1" x14ac:dyDescent="0.25">
      <c r="A26" s="474" t="s">
        <v>208</v>
      </c>
      <c r="B26" s="476" t="s">
        <v>421</v>
      </c>
      <c r="C26" s="475">
        <v>1057.9000000000001</v>
      </c>
      <c r="D26">
        <v>1007.9</v>
      </c>
    </row>
    <row r="27" spans="1:4" ht="15.75" x14ac:dyDescent="0.25">
      <c r="A27" s="456" t="s">
        <v>190</v>
      </c>
      <c r="B27" s="457" t="s">
        <v>189</v>
      </c>
      <c r="C27" s="458">
        <f>C28+C30+C31+C32+C29</f>
        <v>10881.699999999999</v>
      </c>
    </row>
    <row r="28" spans="1:4" ht="37.5" customHeight="1" x14ac:dyDescent="0.25">
      <c r="A28" s="459" t="s">
        <v>291</v>
      </c>
      <c r="B28" s="460" t="s">
        <v>188</v>
      </c>
      <c r="C28" s="461">
        <v>9018.7999999999993</v>
      </c>
    </row>
    <row r="29" spans="1:4" ht="37.5" customHeight="1" x14ac:dyDescent="0.25">
      <c r="A29" s="459" t="s">
        <v>414</v>
      </c>
      <c r="B29" s="460" t="s">
        <v>188</v>
      </c>
      <c r="C29" s="461">
        <v>589.70000000000005</v>
      </c>
    </row>
    <row r="30" spans="1:4" ht="52.5" customHeight="1" x14ac:dyDescent="0.25">
      <c r="A30" s="459" t="s">
        <v>293</v>
      </c>
      <c r="B30" s="462" t="s">
        <v>185</v>
      </c>
      <c r="C30" s="452">
        <v>3.8</v>
      </c>
    </row>
    <row r="31" spans="1:4" ht="48" customHeight="1" x14ac:dyDescent="0.25">
      <c r="A31" s="459" t="s">
        <v>292</v>
      </c>
      <c r="B31" s="462" t="s">
        <v>186</v>
      </c>
      <c r="C31" s="461">
        <v>245.3</v>
      </c>
    </row>
    <row r="32" spans="1:4" ht="83.25" customHeight="1" x14ac:dyDescent="0.25">
      <c r="A32" s="450" t="s">
        <v>393</v>
      </c>
      <c r="B32" s="465" t="s">
        <v>397</v>
      </c>
      <c r="C32" s="463">
        <v>1024.0999999999999</v>
      </c>
    </row>
    <row r="33" spans="1:3" ht="15.75" x14ac:dyDescent="0.25">
      <c r="A33" s="596" t="s">
        <v>184</v>
      </c>
      <c r="B33" s="597"/>
      <c r="C33" s="464">
        <f>C16+C27</f>
        <v>24855</v>
      </c>
    </row>
    <row r="34" spans="1:3" x14ac:dyDescent="0.25">
      <c r="C34" s="50"/>
    </row>
    <row r="35" spans="1:3" ht="15.75" x14ac:dyDescent="0.25">
      <c r="A35" s="587" t="s">
        <v>412</v>
      </c>
      <c r="B35" s="587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217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86" t="s">
        <v>422</v>
      </c>
      <c r="C5" s="586"/>
    </row>
    <row r="6" spans="1:3" ht="15.75" x14ac:dyDescent="0.25">
      <c r="C6" s="163" t="s">
        <v>407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86" t="s">
        <v>415</v>
      </c>
      <c r="C10" s="586"/>
    </row>
    <row r="11" spans="1:3" x14ac:dyDescent="0.25">
      <c r="C11" s="7"/>
    </row>
    <row r="12" spans="1:3" ht="38.25" customHeight="1" x14ac:dyDescent="0.3">
      <c r="A12" s="598" t="s">
        <v>416</v>
      </c>
      <c r="B12" s="598"/>
      <c r="C12" s="598"/>
    </row>
    <row r="13" spans="1:3" ht="18.75" x14ac:dyDescent="0.3">
      <c r="C13" s="466" t="s">
        <v>3</v>
      </c>
    </row>
    <row r="14" spans="1:3" ht="37.5" x14ac:dyDescent="0.25">
      <c r="A14" s="135" t="s">
        <v>197</v>
      </c>
      <c r="B14" s="135" t="s">
        <v>196</v>
      </c>
      <c r="C14" s="467" t="s">
        <v>147</v>
      </c>
    </row>
    <row r="15" spans="1:3" ht="18.75" x14ac:dyDescent="0.3">
      <c r="A15" s="468">
        <v>1</v>
      </c>
      <c r="B15" s="468">
        <v>2</v>
      </c>
      <c r="C15" s="469">
        <v>3</v>
      </c>
    </row>
    <row r="16" spans="1:3" ht="18.75" x14ac:dyDescent="0.25">
      <c r="A16" s="135" t="s">
        <v>218</v>
      </c>
      <c r="B16" s="470" t="s">
        <v>189</v>
      </c>
      <c r="C16" s="471">
        <f>C19</f>
        <v>589.70000000000005</v>
      </c>
    </row>
    <row r="17" spans="1:3" ht="63" customHeight="1" x14ac:dyDescent="0.25">
      <c r="A17" s="161" t="s">
        <v>219</v>
      </c>
      <c r="B17" s="472" t="s">
        <v>220</v>
      </c>
      <c r="C17" s="438">
        <f>C19</f>
        <v>589.70000000000005</v>
      </c>
    </row>
    <row r="18" spans="1:3" ht="78" customHeight="1" x14ac:dyDescent="0.25">
      <c r="A18" s="473" t="s">
        <v>420</v>
      </c>
      <c r="B18" s="479" t="s">
        <v>447</v>
      </c>
      <c r="C18" s="438">
        <f>C19</f>
        <v>589.70000000000005</v>
      </c>
    </row>
    <row r="19" spans="1:3" ht="53.25" customHeight="1" x14ac:dyDescent="0.25">
      <c r="A19" s="473" t="s">
        <v>414</v>
      </c>
      <c r="B19" s="479" t="s">
        <v>448</v>
      </c>
      <c r="C19" s="438">
        <v>589.70000000000005</v>
      </c>
    </row>
    <row r="20" spans="1:3" x14ac:dyDescent="0.25">
      <c r="C20" s="7"/>
    </row>
    <row r="21" spans="1:3" ht="18.75" x14ac:dyDescent="0.25">
      <c r="A21" s="583" t="s">
        <v>419</v>
      </c>
      <c r="B21" s="574"/>
      <c r="C21" s="574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topLeftCell="A116" zoomScale="80" zoomScaleNormal="80" workbookViewId="0">
      <pane ySplit="1260" topLeftCell="A22" activePane="bottomLeft"/>
      <selection activeCell="A47" sqref="A47:A50"/>
      <selection pane="bottomLeft" sqref="A1:D5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2.57031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472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1"/>
      <c r="C5" s="521"/>
      <c r="D5" s="568" t="s">
        <v>475</v>
      </c>
    </row>
    <row r="6" spans="1:8" x14ac:dyDescent="0.25">
      <c r="B6" s="419"/>
      <c r="C6" s="419"/>
      <c r="D6" s="419"/>
    </row>
    <row r="7" spans="1:8" ht="15.75" x14ac:dyDescent="0.25">
      <c r="D7" s="158" t="s">
        <v>207</v>
      </c>
    </row>
    <row r="8" spans="1:8" ht="15.75" x14ac:dyDescent="0.25">
      <c r="D8" s="55" t="s">
        <v>0</v>
      </c>
    </row>
    <row r="9" spans="1:8" ht="15.75" x14ac:dyDescent="0.25">
      <c r="D9" s="55" t="s">
        <v>1</v>
      </c>
    </row>
    <row r="10" spans="1:8" ht="15.75" x14ac:dyDescent="0.25">
      <c r="D10" s="55" t="s">
        <v>2</v>
      </c>
    </row>
    <row r="11" spans="1:8" x14ac:dyDescent="0.25">
      <c r="B11" s="586" t="s">
        <v>399</v>
      </c>
      <c r="C11" s="586"/>
      <c r="D11" s="586"/>
    </row>
    <row r="12" spans="1:8" x14ac:dyDescent="0.25">
      <c r="H12" s="7"/>
    </row>
    <row r="13" spans="1:8" ht="37.5" customHeight="1" x14ac:dyDescent="0.25">
      <c r="A13" s="581" t="s">
        <v>324</v>
      </c>
      <c r="B13" s="581"/>
      <c r="C13" s="581"/>
      <c r="D13" s="581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80">
        <f>D18+D25+D27+D30++D33+D36+D38+D40+D43+D45+D47</f>
        <v>33574.100000000006</v>
      </c>
      <c r="E17" s="181" t="e">
        <f>E18+E25+E27+E30+E33+E36+E38+E40+E43+E45</f>
        <v>#REF!</v>
      </c>
      <c r="F17" s="182" t="e">
        <f>E17/#REF!*100</f>
        <v>#REF!</v>
      </c>
      <c r="G17" s="183">
        <v>21991.3</v>
      </c>
      <c r="H17" s="184">
        <f>G17-D17</f>
        <v>-11582.800000000007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11248.6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-11012.800000000007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4771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10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5534.5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40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2" t="s">
        <v>451</v>
      </c>
      <c r="B28" s="10" t="s">
        <v>26</v>
      </c>
      <c r="C28" s="481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2" t="s">
        <v>12</v>
      </c>
      <c r="B29" s="10" t="s">
        <v>26</v>
      </c>
      <c r="C29" s="10">
        <v>14</v>
      </c>
      <c r="D29" s="66">
        <f>'прил._6(7)'!K80</f>
        <v>20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7666.5</v>
      </c>
      <c r="E30" s="12" t="e">
        <f>#REF!+#REF!+E31+E32+#REF!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7438.1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'прил._6(7)'!B100</f>
        <v>Связь и информатика</v>
      </c>
      <c r="B32" s="10" t="s">
        <v>25</v>
      </c>
      <c r="C32" s="10" t="s">
        <v>97</v>
      </c>
      <c r="D32" s="66">
        <f>'прил._6(7)'!K104</f>
        <v>228.39999999999998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37" t="s">
        <v>14</v>
      </c>
      <c r="B33" s="11" t="s">
        <v>30</v>
      </c>
      <c r="C33" s="11" t="s">
        <v>23</v>
      </c>
      <c r="D33" s="67">
        <f>'прил._6(7)'!K110</f>
        <v>8210.8000000000011</v>
      </c>
      <c r="E33" s="12">
        <f>E34+E35</f>
        <v>1863.7</v>
      </c>
      <c r="F33" s="30" t="e">
        <f>E33/#REF!*100</f>
        <v>#REF!</v>
      </c>
      <c r="K33" s="83"/>
      <c r="L33" s="83"/>
    </row>
    <row r="34" spans="1:256" ht="18.75" x14ac:dyDescent="0.3">
      <c r="A34" s="35" t="s">
        <v>15</v>
      </c>
      <c r="B34" s="10" t="s">
        <v>30</v>
      </c>
      <c r="C34" s="10" t="s">
        <v>24</v>
      </c>
      <c r="D34" s="66">
        <f>'прил._6(7)'!K111</f>
        <v>1309.3</v>
      </c>
      <c r="E34" s="66">
        <v>243.5</v>
      </c>
      <c r="F34" s="66">
        <v>243.5</v>
      </c>
      <c r="G34" s="66">
        <v>243.5</v>
      </c>
      <c r="H34" s="66">
        <v>243.5</v>
      </c>
      <c r="I34" s="66">
        <v>243.5</v>
      </c>
      <c r="J34" s="81">
        <v>243.5</v>
      </c>
      <c r="K34" s="86"/>
      <c r="L34" s="83"/>
    </row>
    <row r="35" spans="1:256" ht="18.75" x14ac:dyDescent="0.3">
      <c r="A35" s="35" t="s">
        <v>16</v>
      </c>
      <c r="B35" s="10" t="s">
        <v>30</v>
      </c>
      <c r="C35" s="10" t="s">
        <v>26</v>
      </c>
      <c r="D35" s="66">
        <f>'прил._6(7)'!K122</f>
        <v>6901.5000000000009</v>
      </c>
      <c r="E35" s="41">
        <v>1620.2</v>
      </c>
      <c r="F35" s="29" t="e">
        <f>E35/#REF!*100</f>
        <v>#REF!</v>
      </c>
      <c r="H35" s="58"/>
      <c r="K35" s="83"/>
      <c r="L35" s="83"/>
    </row>
    <row r="36" spans="1:256" ht="18.75" x14ac:dyDescent="0.3">
      <c r="A36" s="37" t="s">
        <v>17</v>
      </c>
      <c r="B36" s="11" t="s">
        <v>29</v>
      </c>
      <c r="C36" s="11" t="s">
        <v>23</v>
      </c>
      <c r="D36" s="67">
        <f>'прил._6(7)'!K150</f>
        <v>10</v>
      </c>
      <c r="E36" s="12">
        <f>E37</f>
        <v>186.7</v>
      </c>
      <c r="F36" s="30" t="e">
        <f>E36/#REF!*100</f>
        <v>#REF!</v>
      </c>
      <c r="K36" s="83"/>
      <c r="L36" s="83"/>
    </row>
    <row r="37" spans="1:256" ht="18.75" x14ac:dyDescent="0.3">
      <c r="A37" s="35" t="s">
        <v>163</v>
      </c>
      <c r="B37" s="10" t="s">
        <v>29</v>
      </c>
      <c r="C37" s="10" t="s">
        <v>29</v>
      </c>
      <c r="D37" s="66">
        <v>10</v>
      </c>
      <c r="E37" s="41">
        <v>186.7</v>
      </c>
      <c r="F37" s="29" t="e">
        <f>E37/#REF!*100</f>
        <v>#REF!</v>
      </c>
      <c r="K37" s="83"/>
      <c r="L37" s="83"/>
    </row>
    <row r="38" spans="1:256" ht="18.75" x14ac:dyDescent="0.3">
      <c r="A38" s="122" t="s">
        <v>18</v>
      </c>
      <c r="B38" s="123" t="s">
        <v>31</v>
      </c>
      <c r="C38" s="123" t="s">
        <v>23</v>
      </c>
      <c r="D38" s="67">
        <f>'прил._6(7)'!K156</f>
        <v>5381.4</v>
      </c>
      <c r="E38" s="12">
        <f>E39</f>
        <v>2141.6999999999998</v>
      </c>
      <c r="F38" s="30" t="e">
        <f>E38/#REF!*100</f>
        <v>#REF!</v>
      </c>
      <c r="K38" s="83"/>
      <c r="L38" s="83"/>
    </row>
    <row r="39" spans="1:256" ht="18.75" x14ac:dyDescent="0.3">
      <c r="A39" s="124" t="s">
        <v>19</v>
      </c>
      <c r="B39" s="121" t="s">
        <v>31</v>
      </c>
      <c r="C39" s="121" t="s">
        <v>22</v>
      </c>
      <c r="D39" s="66">
        <f>'прил._6(7)'!K157</f>
        <v>5381.4</v>
      </c>
      <c r="E39" s="41">
        <v>2141.6999999999998</v>
      </c>
      <c r="F39" s="29" t="e">
        <f>E39/#REF!*100</f>
        <v>#REF!</v>
      </c>
      <c r="K39" s="83"/>
      <c r="L39" s="83"/>
    </row>
    <row r="40" spans="1:256" ht="18.75" x14ac:dyDescent="0.3">
      <c r="A40" s="38" t="s">
        <v>38</v>
      </c>
      <c r="B40" s="42">
        <v>10</v>
      </c>
      <c r="C40" s="43" t="s">
        <v>120</v>
      </c>
      <c r="D40" s="67">
        <f>'прил._6(7)'!K171</f>
        <v>473</v>
      </c>
      <c r="E40" s="8">
        <f>E41</f>
        <v>370</v>
      </c>
      <c r="F40" s="30" t="e">
        <f>E40/#REF!*100</f>
        <v>#REF!</v>
      </c>
      <c r="K40" s="83"/>
      <c r="L40" s="83"/>
    </row>
    <row r="41" spans="1:256" ht="18.75" x14ac:dyDescent="0.3">
      <c r="A41" s="39" t="s">
        <v>39</v>
      </c>
      <c r="B41" s="44">
        <v>10</v>
      </c>
      <c r="C41" s="45" t="s">
        <v>121</v>
      </c>
      <c r="D41" s="66">
        <f>'прил._6(7)'!K176</f>
        <v>453</v>
      </c>
      <c r="E41" s="66">
        <v>370</v>
      </c>
      <c r="F41" s="66">
        <v>370</v>
      </c>
      <c r="G41" s="66">
        <v>370</v>
      </c>
      <c r="H41" s="66">
        <v>370</v>
      </c>
      <c r="I41" s="66">
        <v>370</v>
      </c>
      <c r="J41" s="81">
        <v>370</v>
      </c>
      <c r="K41" s="86"/>
      <c r="L41" s="83"/>
    </row>
    <row r="42" spans="1:256" ht="18.75" x14ac:dyDescent="0.3">
      <c r="A42" s="39" t="s">
        <v>113</v>
      </c>
      <c r="B42" s="44">
        <v>10</v>
      </c>
      <c r="C42" s="6" t="s">
        <v>26</v>
      </c>
      <c r="D42" s="66">
        <f>'прил._6(7)'!K177</f>
        <v>20</v>
      </c>
      <c r="E42" s="66"/>
      <c r="F42" s="66"/>
      <c r="G42" s="86"/>
      <c r="H42" s="86"/>
      <c r="I42" s="86"/>
      <c r="J42" s="86"/>
      <c r="K42" s="86"/>
      <c r="L42" s="83"/>
    </row>
    <row r="43" spans="1:256" ht="18.75" x14ac:dyDescent="0.3">
      <c r="A43" s="33" t="s">
        <v>210</v>
      </c>
      <c r="B43" s="11" t="s">
        <v>42</v>
      </c>
      <c r="C43" s="11" t="s">
        <v>23</v>
      </c>
      <c r="D43" s="67">
        <f>'прил._6(7)'!K182</f>
        <v>147.5</v>
      </c>
      <c r="E43" s="12">
        <f>E44</f>
        <v>156.9</v>
      </c>
      <c r="F43" s="30" t="e">
        <f>E43/#REF!*100</f>
        <v>#REF!</v>
      </c>
      <c r="K43" s="83"/>
      <c r="L43" s="83"/>
    </row>
    <row r="44" spans="1:256" ht="18.75" x14ac:dyDescent="0.3">
      <c r="A44" s="35" t="s">
        <v>20</v>
      </c>
      <c r="B44" s="10" t="s">
        <v>42</v>
      </c>
      <c r="C44" s="10" t="s">
        <v>24</v>
      </c>
      <c r="D44" s="66">
        <f>'прил._6(7)'!K183</f>
        <v>147.5</v>
      </c>
      <c r="E44" s="41">
        <v>156.9</v>
      </c>
      <c r="F44" s="29" t="e">
        <f>E44/#REF!*100</f>
        <v>#REF!</v>
      </c>
      <c r="H44" t="s">
        <v>122</v>
      </c>
      <c r="K44" s="83"/>
      <c r="L44" s="83"/>
    </row>
    <row r="45" spans="1:256" ht="18.75" x14ac:dyDescent="0.3">
      <c r="A45" s="38" t="s">
        <v>44</v>
      </c>
      <c r="B45" s="5" t="s">
        <v>40</v>
      </c>
      <c r="C45" s="5" t="s">
        <v>23</v>
      </c>
      <c r="D45" s="67">
        <f>'прил._6(7)'!K189</f>
        <v>150</v>
      </c>
      <c r="E45" s="8" t="e">
        <f>#REF!+E46</f>
        <v>#REF!</v>
      </c>
      <c r="F45" s="30" t="e">
        <f>E45/#REF!*100</f>
        <v>#REF!</v>
      </c>
      <c r="K45" s="83"/>
      <c r="L45" s="83"/>
    </row>
    <row r="46" spans="1:256" ht="18.75" x14ac:dyDescent="0.3">
      <c r="A46" s="34" t="s">
        <v>45</v>
      </c>
      <c r="B46" s="6">
        <v>12</v>
      </c>
      <c r="C46" s="6" t="s">
        <v>24</v>
      </c>
      <c r="D46" s="66">
        <v>150</v>
      </c>
      <c r="E46" s="86"/>
      <c r="F46" s="86"/>
      <c r="G46" s="86"/>
      <c r="H46" s="86"/>
      <c r="I46" s="86"/>
      <c r="J46" s="86"/>
      <c r="K46" s="86"/>
      <c r="L46" s="83"/>
    </row>
    <row r="47" spans="1:256" s="93" customFormat="1" ht="18.75" x14ac:dyDescent="0.3">
      <c r="A47" s="483" t="s">
        <v>452</v>
      </c>
      <c r="B47" s="232" t="s">
        <v>41</v>
      </c>
      <c r="C47" s="232" t="s">
        <v>23</v>
      </c>
      <c r="D47" s="233">
        <f>'прил._6(7)'!K195</f>
        <v>1</v>
      </c>
      <c r="E47" s="90"/>
      <c r="F47" s="90"/>
      <c r="G47" s="90"/>
      <c r="H47" s="90"/>
      <c r="I47" s="90"/>
      <c r="J47" s="90"/>
      <c r="K47" s="9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  <c r="DN47" s="92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2"/>
      <c r="DZ47" s="92"/>
      <c r="EA47" s="92"/>
      <c r="EB47" s="92"/>
      <c r="EC47" s="92"/>
      <c r="ED47" s="92"/>
      <c r="EE47" s="92"/>
      <c r="EF47" s="92"/>
      <c r="EG47" s="92"/>
      <c r="EH47" s="92"/>
      <c r="EI47" s="92"/>
      <c r="EJ47" s="92"/>
      <c r="EK47" s="92"/>
      <c r="EL47" s="92"/>
      <c r="EM47" s="92"/>
      <c r="EN47" s="92"/>
      <c r="EO47" s="92"/>
      <c r="EP47" s="92"/>
      <c r="EQ47" s="92"/>
      <c r="ER47" s="92"/>
      <c r="ES47" s="92"/>
      <c r="ET47" s="92"/>
      <c r="EU47" s="92"/>
      <c r="EV47" s="92"/>
      <c r="EW47" s="92"/>
      <c r="EX47" s="92"/>
      <c r="EY47" s="92"/>
      <c r="EZ47" s="92"/>
      <c r="FA47" s="92"/>
      <c r="FB47" s="92"/>
      <c r="FC47" s="92"/>
      <c r="FD47" s="92"/>
      <c r="FE47" s="92"/>
      <c r="FF47" s="92"/>
      <c r="FG47" s="92"/>
      <c r="FH47" s="92"/>
      <c r="FI47" s="92"/>
      <c r="FJ47" s="92"/>
      <c r="FK47" s="92"/>
      <c r="FL47" s="92"/>
      <c r="FM47" s="92"/>
      <c r="FN47" s="92"/>
      <c r="FO47" s="92"/>
      <c r="FP47" s="92"/>
      <c r="FQ47" s="92"/>
      <c r="FR47" s="92"/>
      <c r="FS47" s="92"/>
      <c r="FT47" s="92"/>
      <c r="FU47" s="92"/>
      <c r="FV47" s="92"/>
      <c r="FW47" s="92"/>
      <c r="FX47" s="92"/>
      <c r="FY47" s="92"/>
      <c r="FZ47" s="92"/>
      <c r="GA47" s="92"/>
      <c r="GB47" s="92"/>
      <c r="GC47" s="92"/>
      <c r="GD47" s="92"/>
      <c r="GE47" s="92"/>
      <c r="GF47" s="92"/>
      <c r="GG47" s="92"/>
      <c r="GH47" s="92"/>
      <c r="GI47" s="92"/>
      <c r="GJ47" s="92"/>
      <c r="GK47" s="92"/>
      <c r="GL47" s="92"/>
      <c r="GM47" s="92"/>
      <c r="GN47" s="92"/>
      <c r="GO47" s="92"/>
      <c r="GP47" s="92"/>
      <c r="GQ47" s="92"/>
      <c r="GR47" s="92"/>
      <c r="GS47" s="92"/>
      <c r="GT47" s="92"/>
      <c r="GU47" s="92"/>
      <c r="GV47" s="92"/>
      <c r="GW47" s="92"/>
      <c r="GX47" s="92"/>
      <c r="GY47" s="92"/>
      <c r="GZ47" s="92"/>
      <c r="HA47" s="92"/>
      <c r="HB47" s="92"/>
      <c r="HC47" s="92"/>
      <c r="HD47" s="92"/>
      <c r="HE47" s="92"/>
      <c r="HF47" s="92"/>
      <c r="HG47" s="92"/>
      <c r="HH47" s="92"/>
      <c r="HI47" s="92"/>
      <c r="HJ47" s="92"/>
      <c r="HK47" s="92"/>
      <c r="HL47" s="92"/>
      <c r="HM47" s="92"/>
      <c r="HN47" s="92"/>
      <c r="HO47" s="92"/>
      <c r="HP47" s="92"/>
      <c r="HQ47" s="92"/>
      <c r="HR47" s="92"/>
      <c r="HS47" s="92"/>
      <c r="HT47" s="92"/>
      <c r="HU47" s="92"/>
      <c r="HV47" s="92"/>
      <c r="HW47" s="92"/>
      <c r="HX47" s="92"/>
      <c r="HY47" s="92"/>
      <c r="HZ47" s="92"/>
      <c r="IA47" s="92"/>
      <c r="IB47" s="92"/>
      <c r="IC47" s="92"/>
      <c r="ID47" s="92"/>
      <c r="IE47" s="92"/>
      <c r="IF47" s="92"/>
      <c r="IG47" s="92"/>
      <c r="IH47" s="92"/>
      <c r="II47" s="92"/>
      <c r="IJ47" s="92"/>
      <c r="IK47" s="92"/>
      <c r="IL47" s="92"/>
      <c r="IM47" s="92"/>
      <c r="IN47" s="92"/>
      <c r="IO47" s="92"/>
      <c r="IP47" s="92"/>
      <c r="IQ47" s="92"/>
      <c r="IR47" s="92"/>
      <c r="IS47" s="92"/>
      <c r="IT47" s="92"/>
      <c r="IU47" s="92"/>
      <c r="IV47" s="92"/>
    </row>
    <row r="48" spans="1:256" ht="18.75" x14ac:dyDescent="0.3">
      <c r="A48" s="484" t="s">
        <v>453</v>
      </c>
      <c r="B48" s="94">
        <v>13</v>
      </c>
      <c r="C48" s="94" t="s">
        <v>22</v>
      </c>
      <c r="D48" s="95">
        <f>D47</f>
        <v>1</v>
      </c>
      <c r="E48" s="96"/>
      <c r="F48" s="97"/>
      <c r="G48" s="89"/>
      <c r="H48" s="89"/>
      <c r="I48" s="89"/>
      <c r="J48" s="89"/>
      <c r="K48" s="98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  <c r="HN48" s="89"/>
      <c r="HO48" s="89"/>
      <c r="HP48" s="89"/>
      <c r="HQ48" s="89"/>
      <c r="HR48" s="89"/>
      <c r="HS48" s="89"/>
      <c r="HT48" s="89"/>
      <c r="HU48" s="89"/>
      <c r="HV48" s="89"/>
      <c r="HW48" s="89"/>
      <c r="HX48" s="89"/>
      <c r="HY48" s="89"/>
      <c r="HZ48" s="89"/>
      <c r="IA48" s="89"/>
      <c r="IB48" s="89"/>
      <c r="IC48" s="89"/>
      <c r="ID48" s="89"/>
      <c r="IE48" s="89"/>
      <c r="IF48" s="89"/>
      <c r="IG48" s="89"/>
      <c r="IH48" s="89"/>
      <c r="II48" s="89"/>
      <c r="IJ48" s="89"/>
      <c r="IK48" s="89"/>
      <c r="IL48" s="89"/>
      <c r="IM48" s="89"/>
      <c r="IN48" s="89"/>
      <c r="IO48" s="89"/>
      <c r="IP48" s="89"/>
      <c r="IQ48" s="89"/>
      <c r="IR48" s="89"/>
      <c r="IS48" s="89"/>
      <c r="IT48" s="89"/>
      <c r="IU48" s="89"/>
      <c r="IV48" s="89"/>
    </row>
    <row r="49" spans="1:12" ht="18.75" x14ac:dyDescent="0.3">
      <c r="E49" s="59"/>
      <c r="F49" s="60"/>
      <c r="K49" s="88"/>
      <c r="L49" s="83"/>
    </row>
    <row r="51" spans="1:12" ht="15" customHeight="1" x14ac:dyDescent="0.25">
      <c r="A51" s="49" t="s">
        <v>417</v>
      </c>
      <c r="B51" s="49"/>
      <c r="C51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4"/>
  <sheetViews>
    <sheetView zoomScale="90" zoomScaleNormal="90" zoomScaleSheetLayoutView="100" workbookViewId="0">
      <selection sqref="A1:H159"/>
    </sheetView>
  </sheetViews>
  <sheetFormatPr defaultColWidth="45.28515625" defaultRowHeight="15" x14ac:dyDescent="0.25"/>
  <cols>
    <col min="1" max="1" width="5.140625" style="15" customWidth="1"/>
    <col min="2" max="2" width="51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855468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7" t="s">
        <v>407</v>
      </c>
      <c r="D1" s="607"/>
      <c r="E1" s="607"/>
      <c r="F1" s="607"/>
      <c r="G1" s="607"/>
      <c r="H1" s="607"/>
    </row>
    <row r="2" spans="1:16" x14ac:dyDescent="0.25">
      <c r="C2" s="607" t="s">
        <v>0</v>
      </c>
      <c r="D2" s="607"/>
      <c r="E2" s="607"/>
      <c r="F2" s="607"/>
      <c r="G2" s="607"/>
      <c r="H2" s="607"/>
    </row>
    <row r="3" spans="1:16" x14ac:dyDescent="0.25">
      <c r="C3" s="607" t="s">
        <v>116</v>
      </c>
      <c r="D3" s="607"/>
      <c r="E3" s="607"/>
      <c r="F3" s="607"/>
      <c r="G3" s="607"/>
      <c r="H3" s="607"/>
    </row>
    <row r="4" spans="1:16" x14ac:dyDescent="0.25">
      <c r="C4" s="607" t="s">
        <v>2</v>
      </c>
      <c r="D4" s="607"/>
      <c r="E4" s="607"/>
      <c r="F4" s="607"/>
      <c r="G4" s="607"/>
      <c r="H4" s="607"/>
    </row>
    <row r="5" spans="1:16" x14ac:dyDescent="0.25">
      <c r="C5" s="607" t="s">
        <v>476</v>
      </c>
      <c r="D5" s="607"/>
      <c r="E5" s="607"/>
      <c r="F5" s="607" t="s">
        <v>468</v>
      </c>
      <c r="G5" s="607"/>
      <c r="H5" s="607"/>
    </row>
    <row r="6" spans="1:16" x14ac:dyDescent="0.25">
      <c r="C6" s="420"/>
      <c r="D6" s="420"/>
      <c r="E6" s="420"/>
      <c r="F6" s="420"/>
      <c r="G6" s="420"/>
      <c r="H6" s="420"/>
    </row>
    <row r="7" spans="1:16" x14ac:dyDescent="0.25">
      <c r="C7" s="607" t="s">
        <v>255</v>
      </c>
      <c r="D7" s="607"/>
      <c r="E7" s="607"/>
      <c r="F7" s="607"/>
      <c r="G7" s="607"/>
      <c r="H7" s="607"/>
    </row>
    <row r="8" spans="1:16" x14ac:dyDescent="0.25">
      <c r="C8" s="607" t="s">
        <v>0</v>
      </c>
      <c r="D8" s="607"/>
      <c r="E8" s="607"/>
      <c r="F8" s="607"/>
      <c r="G8" s="607"/>
      <c r="H8" s="607"/>
    </row>
    <row r="9" spans="1:16" x14ac:dyDescent="0.25">
      <c r="C9" s="607" t="s">
        <v>116</v>
      </c>
      <c r="D9" s="607"/>
      <c r="E9" s="607"/>
      <c r="F9" s="607"/>
      <c r="G9" s="607"/>
      <c r="H9" s="607"/>
    </row>
    <row r="10" spans="1:16" x14ac:dyDescent="0.25">
      <c r="C10" s="607" t="s">
        <v>2</v>
      </c>
      <c r="D10" s="607"/>
      <c r="E10" s="607"/>
      <c r="F10" s="607"/>
      <c r="G10" s="607"/>
      <c r="H10" s="607"/>
    </row>
    <row r="11" spans="1:16" x14ac:dyDescent="0.25">
      <c r="C11" s="607" t="s">
        <v>399</v>
      </c>
      <c r="D11" s="607"/>
      <c r="E11" s="607"/>
      <c r="F11" s="607"/>
      <c r="G11" s="607"/>
      <c r="H11" s="607"/>
    </row>
    <row r="12" spans="1:16" ht="52.5" customHeight="1" x14ac:dyDescent="0.25">
      <c r="A12" s="608" t="s">
        <v>326</v>
      </c>
      <c r="B12" s="608"/>
      <c r="C12" s="608"/>
      <c r="D12" s="608"/>
      <c r="E12" s="608"/>
      <c r="F12" s="608"/>
      <c r="G12" s="608"/>
      <c r="H12" s="608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9" t="s">
        <v>32</v>
      </c>
      <c r="D14" s="600"/>
      <c r="E14" s="600"/>
      <c r="F14" s="601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602">
        <v>6</v>
      </c>
      <c r="D15" s="603"/>
      <c r="E15" s="603"/>
      <c r="F15" s="604"/>
      <c r="G15" s="77">
        <v>7</v>
      </c>
      <c r="H15" s="19">
        <v>8</v>
      </c>
    </row>
    <row r="16" spans="1:16" ht="16.5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H17+H21+H29+H40+H52+H57+H62+H67+H71+H75+H79+H86+H90+H101+H118+H122+H146+H150+H154</f>
        <v>33574.1</v>
      </c>
      <c r="K16" s="206"/>
      <c r="L16" s="24"/>
      <c r="P16" s="24"/>
    </row>
    <row r="17" spans="1:11" s="21" customFormat="1" ht="63" hidden="1" x14ac:dyDescent="0.3">
      <c r="A17" s="282">
        <v>1</v>
      </c>
      <c r="B17" s="287" t="s">
        <v>327</v>
      </c>
      <c r="C17" s="288" t="s">
        <v>24</v>
      </c>
      <c r="D17" s="288" t="s">
        <v>65</v>
      </c>
      <c r="E17" s="288" t="s">
        <v>23</v>
      </c>
      <c r="F17" s="288" t="s">
        <v>126</v>
      </c>
      <c r="G17" s="288"/>
      <c r="H17" s="289">
        <f>H18</f>
        <v>0</v>
      </c>
      <c r="K17" s="205"/>
    </row>
    <row r="18" spans="1:11" ht="18.75" hidden="1" x14ac:dyDescent="0.3">
      <c r="A18" s="283"/>
      <c r="B18" s="290" t="s">
        <v>101</v>
      </c>
      <c r="C18" s="291" t="s">
        <v>24</v>
      </c>
      <c r="D18" s="291" t="s">
        <v>74</v>
      </c>
      <c r="E18" s="291" t="s">
        <v>23</v>
      </c>
      <c r="F18" s="291" t="s">
        <v>126</v>
      </c>
      <c r="G18" s="291"/>
      <c r="H18" s="292">
        <f>H20</f>
        <v>0</v>
      </c>
      <c r="K18" s="202"/>
    </row>
    <row r="19" spans="1:11" ht="71.25" hidden="1" customHeight="1" x14ac:dyDescent="0.3">
      <c r="A19" s="283"/>
      <c r="B19" s="339" t="s">
        <v>156</v>
      </c>
      <c r="C19" s="291" t="s">
        <v>24</v>
      </c>
      <c r="D19" s="291" t="s">
        <v>74</v>
      </c>
      <c r="E19" s="291" t="s">
        <v>23</v>
      </c>
      <c r="F19" s="291" t="s">
        <v>125</v>
      </c>
      <c r="G19" s="291"/>
      <c r="H19" s="292">
        <f>H20</f>
        <v>0</v>
      </c>
      <c r="K19" s="202"/>
    </row>
    <row r="20" spans="1:11" ht="33.75" hidden="1" customHeight="1" x14ac:dyDescent="0.3">
      <c r="A20" s="283"/>
      <c r="B20" s="293" t="s">
        <v>79</v>
      </c>
      <c r="C20" s="291" t="s">
        <v>24</v>
      </c>
      <c r="D20" s="291" t="s">
        <v>74</v>
      </c>
      <c r="E20" s="291" t="s">
        <v>23</v>
      </c>
      <c r="F20" s="291" t="s">
        <v>125</v>
      </c>
      <c r="G20" s="291" t="s">
        <v>80</v>
      </c>
      <c r="H20" s="292">
        <f>'прил._6(7)'!K93</f>
        <v>0</v>
      </c>
      <c r="K20" s="206"/>
    </row>
    <row r="21" spans="1:11" s="21" customFormat="1" ht="63" x14ac:dyDescent="0.3">
      <c r="A21" s="282">
        <v>1</v>
      </c>
      <c r="B21" s="287" t="s">
        <v>328</v>
      </c>
      <c r="C21" s="288" t="s">
        <v>25</v>
      </c>
      <c r="D21" s="288" t="s">
        <v>65</v>
      </c>
      <c r="E21" s="288" t="s">
        <v>23</v>
      </c>
      <c r="F21" s="288" t="s">
        <v>126</v>
      </c>
      <c r="G21" s="288"/>
      <c r="H21" s="289">
        <f>'прил.5(6)'!H22</f>
        <v>8036.7</v>
      </c>
      <c r="K21" s="205"/>
    </row>
    <row r="22" spans="1:11" ht="39" customHeight="1" x14ac:dyDescent="0.3">
      <c r="A22" s="283"/>
      <c r="B22" s="294" t="s">
        <v>329</v>
      </c>
      <c r="C22" s="291" t="s">
        <v>25</v>
      </c>
      <c r="D22" s="291" t="s">
        <v>74</v>
      </c>
      <c r="E22" s="291" t="s">
        <v>23</v>
      </c>
      <c r="F22" s="291" t="s">
        <v>126</v>
      </c>
      <c r="G22" s="291"/>
      <c r="H22" s="292">
        <f>H23+H25+H27</f>
        <v>8036.7</v>
      </c>
      <c r="K22" s="202"/>
    </row>
    <row r="23" spans="1:11" ht="57" customHeight="1" x14ac:dyDescent="0.3">
      <c r="A23" s="283"/>
      <c r="B23" s="423" t="s">
        <v>470</v>
      </c>
      <c r="C23" s="291" t="s">
        <v>25</v>
      </c>
      <c r="D23" s="291" t="s">
        <v>74</v>
      </c>
      <c r="E23" s="291" t="s">
        <v>23</v>
      </c>
      <c r="F23" s="291" t="s">
        <v>471</v>
      </c>
      <c r="G23" s="291"/>
      <c r="H23" s="292">
        <f>H24</f>
        <v>458.40000000000003</v>
      </c>
      <c r="K23" s="202"/>
    </row>
    <row r="24" spans="1:11" ht="39" customHeight="1" x14ac:dyDescent="0.3">
      <c r="A24" s="283"/>
      <c r="B24" s="423" t="s">
        <v>79</v>
      </c>
      <c r="C24" s="291" t="s">
        <v>25</v>
      </c>
      <c r="D24" s="291" t="s">
        <v>74</v>
      </c>
      <c r="E24" s="291" t="s">
        <v>23</v>
      </c>
      <c r="F24" s="291" t="s">
        <v>471</v>
      </c>
      <c r="G24" s="291" t="s">
        <v>80</v>
      </c>
      <c r="H24" s="292">
        <f>'прил._6(7)'!K125</f>
        <v>458.40000000000003</v>
      </c>
      <c r="K24" s="202"/>
    </row>
    <row r="25" spans="1:11" ht="44.25" customHeight="1" x14ac:dyDescent="0.3">
      <c r="A25" s="283"/>
      <c r="B25" s="423" t="s">
        <v>473</v>
      </c>
      <c r="C25" s="291" t="s">
        <v>25</v>
      </c>
      <c r="D25" s="291" t="s">
        <v>74</v>
      </c>
      <c r="E25" s="291" t="s">
        <v>23</v>
      </c>
      <c r="F25" s="291" t="s">
        <v>474</v>
      </c>
      <c r="G25" s="291"/>
      <c r="H25" s="292">
        <f>H26</f>
        <v>3280.6</v>
      </c>
      <c r="K25" s="202"/>
    </row>
    <row r="26" spans="1:11" ht="39" customHeight="1" x14ac:dyDescent="0.3">
      <c r="A26" s="283"/>
      <c r="B26" s="423" t="s">
        <v>79</v>
      </c>
      <c r="C26" s="291" t="s">
        <v>25</v>
      </c>
      <c r="D26" s="291" t="s">
        <v>74</v>
      </c>
      <c r="E26" s="291" t="s">
        <v>23</v>
      </c>
      <c r="F26" s="291" t="s">
        <v>474</v>
      </c>
      <c r="G26" s="291" t="s">
        <v>80</v>
      </c>
      <c r="H26" s="292">
        <f>'прил._6(7)'!K97</f>
        <v>3280.6</v>
      </c>
      <c r="K26" s="202"/>
    </row>
    <row r="27" spans="1:11" ht="47.25" x14ac:dyDescent="0.3">
      <c r="A27" s="283"/>
      <c r="B27" s="295" t="str">
        <f>'прил._6(7)'!B98</f>
        <v>Подпрограмма "Мероприятия, финансируемые за счет средств дорожного фонда"</v>
      </c>
      <c r="C27" s="291" t="s">
        <v>25</v>
      </c>
      <c r="D27" s="291" t="s">
        <v>74</v>
      </c>
      <c r="E27" s="291" t="s">
        <v>23</v>
      </c>
      <c r="F27" s="291" t="s">
        <v>127</v>
      </c>
      <c r="G27" s="291"/>
      <c r="H27" s="292">
        <f>H28</f>
        <v>4297.7</v>
      </c>
      <c r="K27" s="202"/>
    </row>
    <row r="28" spans="1:11" s="23" customFormat="1" ht="36" customHeight="1" x14ac:dyDescent="0.3">
      <c r="A28" s="283"/>
      <c r="B28" s="293" t="s">
        <v>79</v>
      </c>
      <c r="C28" s="291" t="s">
        <v>25</v>
      </c>
      <c r="D28" s="291" t="s">
        <v>74</v>
      </c>
      <c r="E28" s="291" t="s">
        <v>23</v>
      </c>
      <c r="F28" s="291" t="s">
        <v>127</v>
      </c>
      <c r="G28" s="291" t="s">
        <v>80</v>
      </c>
      <c r="H28" s="292">
        <f>'прил._6(7)'!K99+'прил._6(7)'!K127</f>
        <v>4297.7</v>
      </c>
      <c r="K28" s="202"/>
    </row>
    <row r="29" spans="1:11" s="23" customFormat="1" ht="57" customHeight="1" x14ac:dyDescent="0.3">
      <c r="A29" s="282">
        <v>2</v>
      </c>
      <c r="B29" s="287" t="s">
        <v>378</v>
      </c>
      <c r="C29" s="288" t="s">
        <v>30</v>
      </c>
      <c r="D29" s="288" t="s">
        <v>65</v>
      </c>
      <c r="E29" s="288" t="s">
        <v>23</v>
      </c>
      <c r="F29" s="288" t="s">
        <v>126</v>
      </c>
      <c r="G29" s="288"/>
      <c r="H29" s="289">
        <f>'прил._6(7)'!K75</f>
        <v>40</v>
      </c>
      <c r="K29" s="202"/>
    </row>
    <row r="30" spans="1:11" s="23" customFormat="1" ht="69" customHeight="1" x14ac:dyDescent="0.3">
      <c r="A30" s="283"/>
      <c r="B30" s="295" t="s">
        <v>166</v>
      </c>
      <c r="C30" s="291" t="s">
        <v>30</v>
      </c>
      <c r="D30" s="291" t="s">
        <v>74</v>
      </c>
      <c r="E30" s="291" t="s">
        <v>23</v>
      </c>
      <c r="F30" s="291" t="s">
        <v>126</v>
      </c>
      <c r="G30" s="291"/>
      <c r="H30" s="292">
        <f>H31</f>
        <v>20</v>
      </c>
      <c r="K30" s="202"/>
    </row>
    <row r="31" spans="1:11" ht="95.25" customHeight="1" x14ac:dyDescent="0.3">
      <c r="A31" s="283"/>
      <c r="B31" s="293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31" s="291" t="s">
        <v>30</v>
      </c>
      <c r="D31" s="291" t="s">
        <v>74</v>
      </c>
      <c r="E31" s="291" t="s">
        <v>23</v>
      </c>
      <c r="F31" s="291" t="s">
        <v>143</v>
      </c>
      <c r="G31" s="291"/>
      <c r="H31" s="292">
        <f>H32</f>
        <v>20</v>
      </c>
      <c r="K31" s="202"/>
    </row>
    <row r="32" spans="1:11" ht="55.5" customHeight="1" x14ac:dyDescent="0.3">
      <c r="A32" s="283"/>
      <c r="B32" s="293" t="s">
        <v>79</v>
      </c>
      <c r="C32" s="291" t="s">
        <v>30</v>
      </c>
      <c r="D32" s="291" t="s">
        <v>74</v>
      </c>
      <c r="E32" s="291" t="s">
        <v>23</v>
      </c>
      <c r="F32" s="291" t="s">
        <v>143</v>
      </c>
      <c r="G32" s="291" t="s">
        <v>80</v>
      </c>
      <c r="H32" s="292">
        <f>'прил._6(7)'!K79</f>
        <v>20</v>
      </c>
      <c r="K32" s="202"/>
    </row>
    <row r="33" spans="1:11" ht="4.5" customHeight="1" x14ac:dyDescent="0.3">
      <c r="A33" s="283"/>
      <c r="B33" s="296" t="s">
        <v>370</v>
      </c>
      <c r="C33" s="288" t="s">
        <v>30</v>
      </c>
      <c r="D33" s="288" t="s">
        <v>87</v>
      </c>
      <c r="E33" s="288" t="s">
        <v>23</v>
      </c>
      <c r="F33" s="288" t="s">
        <v>126</v>
      </c>
      <c r="G33" s="288"/>
      <c r="H33" s="289">
        <f>H35</f>
        <v>0</v>
      </c>
      <c r="K33" s="202"/>
    </row>
    <row r="34" spans="1:11" ht="80.25" hidden="1" customHeight="1" x14ac:dyDescent="0.3">
      <c r="A34" s="283">
        <v>3</v>
      </c>
      <c r="B34" s="297" t="s">
        <v>371</v>
      </c>
      <c r="C34" s="291" t="s">
        <v>30</v>
      </c>
      <c r="D34" s="291" t="s">
        <v>87</v>
      </c>
      <c r="E34" s="291" t="s">
        <v>23</v>
      </c>
      <c r="F34" s="291" t="s">
        <v>372</v>
      </c>
      <c r="G34" s="291"/>
      <c r="H34" s="292">
        <f>H35</f>
        <v>0</v>
      </c>
      <c r="K34" s="202"/>
    </row>
    <row r="35" spans="1:11" ht="53.25" hidden="1" customHeight="1" x14ac:dyDescent="0.3">
      <c r="A35" s="283"/>
      <c r="B35" s="211" t="s">
        <v>79</v>
      </c>
      <c r="C35" s="291" t="s">
        <v>30</v>
      </c>
      <c r="D35" s="291" t="s">
        <v>87</v>
      </c>
      <c r="E35" s="291" t="s">
        <v>23</v>
      </c>
      <c r="F35" s="291" t="s">
        <v>372</v>
      </c>
      <c r="G35" s="291" t="s">
        <v>80</v>
      </c>
      <c r="H35" s="292">
        <v>0</v>
      </c>
      <c r="K35" s="202"/>
    </row>
    <row r="36" spans="1:11" ht="63.75" customHeight="1" x14ac:dyDescent="0.3">
      <c r="A36" s="283"/>
      <c r="B36" s="298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6" s="291" t="s">
        <v>30</v>
      </c>
      <c r="D36" s="291" t="s">
        <v>65</v>
      </c>
      <c r="E36" s="291" t="s">
        <v>23</v>
      </c>
      <c r="F36" s="291" t="s">
        <v>126</v>
      </c>
      <c r="G36" s="291"/>
      <c r="H36" s="292">
        <f>H39</f>
        <v>20</v>
      </c>
      <c r="K36" s="202"/>
    </row>
    <row r="37" spans="1:11" ht="17.25" customHeight="1" x14ac:dyDescent="0.3">
      <c r="A37" s="283"/>
      <c r="B37" s="294" t="s">
        <v>93</v>
      </c>
      <c r="C37" s="291" t="s">
        <v>30</v>
      </c>
      <c r="D37" s="291" t="s">
        <v>88</v>
      </c>
      <c r="E37" s="291" t="s">
        <v>23</v>
      </c>
      <c r="F37" s="291" t="s">
        <v>126</v>
      </c>
      <c r="G37" s="291"/>
      <c r="H37" s="292">
        <v>20</v>
      </c>
      <c r="K37" s="202"/>
    </row>
    <row r="38" spans="1:11" ht="29.25" customHeight="1" x14ac:dyDescent="0.3">
      <c r="A38" s="283"/>
      <c r="B38" s="294" t="str">
        <f>'прил._6(7)'!B86</f>
        <v>Подпрограмма "Поддержка и развитие Кубанского казачества"</v>
      </c>
      <c r="C38" s="291" t="s">
        <v>30</v>
      </c>
      <c r="D38" s="291" t="s">
        <v>88</v>
      </c>
      <c r="E38" s="291" t="s">
        <v>23</v>
      </c>
      <c r="F38" s="291" t="s">
        <v>144</v>
      </c>
      <c r="G38" s="291"/>
      <c r="H38" s="292">
        <v>20</v>
      </c>
      <c r="K38" s="202"/>
    </row>
    <row r="39" spans="1:11" ht="43.5" customHeight="1" x14ac:dyDescent="0.3">
      <c r="A39" s="283"/>
      <c r="B39" s="299" t="s">
        <v>330</v>
      </c>
      <c r="C39" s="291" t="s">
        <v>30</v>
      </c>
      <c r="D39" s="291" t="s">
        <v>88</v>
      </c>
      <c r="E39" s="291" t="s">
        <v>23</v>
      </c>
      <c r="F39" s="291" t="s">
        <v>144</v>
      </c>
      <c r="G39" s="291" t="s">
        <v>107</v>
      </c>
      <c r="H39" s="292">
        <f>'прил._6(7)'!K87</f>
        <v>20</v>
      </c>
      <c r="K39" s="202"/>
    </row>
    <row r="40" spans="1:11" ht="51" customHeight="1" x14ac:dyDescent="0.3">
      <c r="A40" s="282">
        <v>4</v>
      </c>
      <c r="B40" s="287" t="str">
        <f>'прил._6(7)'!B158</f>
        <v>Муниципальная программа "Развитие культуры на 2021-2023 годы  в Новодмитриевском сельском поселении"</v>
      </c>
      <c r="C40" s="288" t="s">
        <v>28</v>
      </c>
      <c r="D40" s="288" t="s">
        <v>65</v>
      </c>
      <c r="E40" s="288" t="s">
        <v>23</v>
      </c>
      <c r="F40" s="288" t="s">
        <v>126</v>
      </c>
      <c r="G40" s="288"/>
      <c r="H40" s="289">
        <f>H46+H49+H42+H44</f>
        <v>5381.4</v>
      </c>
      <c r="K40" s="202"/>
    </row>
    <row r="41" spans="1:11" ht="26.25" customHeight="1" x14ac:dyDescent="0.3">
      <c r="A41" s="283"/>
      <c r="B41" s="300" t="s">
        <v>152</v>
      </c>
      <c r="C41" s="291" t="s">
        <v>28</v>
      </c>
      <c r="D41" s="291" t="s">
        <v>74</v>
      </c>
      <c r="E41" s="291" t="s">
        <v>23</v>
      </c>
      <c r="F41" s="291" t="s">
        <v>126</v>
      </c>
      <c r="G41" s="291"/>
      <c r="H41" s="292">
        <f>H46+H42+H44</f>
        <v>5341.4</v>
      </c>
      <c r="K41" s="202"/>
    </row>
    <row r="42" spans="1:11" ht="26.25" customHeight="1" x14ac:dyDescent="0.3">
      <c r="A42" s="283"/>
      <c r="B42" s="423" t="s">
        <v>465</v>
      </c>
      <c r="C42" s="546" t="s">
        <v>28</v>
      </c>
      <c r="D42" s="546" t="s">
        <v>74</v>
      </c>
      <c r="E42" s="546" t="s">
        <v>22</v>
      </c>
      <c r="F42" s="545" t="s">
        <v>466</v>
      </c>
      <c r="G42" s="291"/>
      <c r="H42" s="292">
        <f>H43</f>
        <v>357.7</v>
      </c>
      <c r="K42" s="202"/>
    </row>
    <row r="43" spans="1:11" ht="26.25" customHeight="1" x14ac:dyDescent="0.3">
      <c r="A43" s="283"/>
      <c r="B43" s="423" t="s">
        <v>467</v>
      </c>
      <c r="C43" s="546" t="s">
        <v>28</v>
      </c>
      <c r="D43" s="546" t="s">
        <v>74</v>
      </c>
      <c r="E43" s="546" t="s">
        <v>22</v>
      </c>
      <c r="F43" s="545" t="s">
        <v>466</v>
      </c>
      <c r="G43" s="291" t="s">
        <v>107</v>
      </c>
      <c r="H43" s="292">
        <f>'прил._6(7)'!K162</f>
        <v>357.7</v>
      </c>
      <c r="K43" s="202"/>
    </row>
    <row r="44" spans="1:11" ht="26.25" customHeight="1" x14ac:dyDescent="0.3">
      <c r="A44" s="283"/>
      <c r="B44" s="423" t="s">
        <v>170</v>
      </c>
      <c r="C44" s="546" t="s">
        <v>28</v>
      </c>
      <c r="D44" s="546" t="s">
        <v>74</v>
      </c>
      <c r="E44" s="546" t="s">
        <v>22</v>
      </c>
      <c r="F44" s="545" t="s">
        <v>129</v>
      </c>
      <c r="G44" s="291"/>
      <c r="H44" s="292">
        <f>H45</f>
        <v>342.8</v>
      </c>
      <c r="K44" s="202"/>
    </row>
    <row r="45" spans="1:11" ht="26.25" customHeight="1" x14ac:dyDescent="0.3">
      <c r="A45" s="283"/>
      <c r="B45" s="423" t="s">
        <v>467</v>
      </c>
      <c r="C45" s="546" t="s">
        <v>28</v>
      </c>
      <c r="D45" s="546" t="s">
        <v>74</v>
      </c>
      <c r="E45" s="546" t="s">
        <v>22</v>
      </c>
      <c r="F45" s="545" t="s">
        <v>129</v>
      </c>
      <c r="G45" s="291" t="s">
        <v>107</v>
      </c>
      <c r="H45" s="292">
        <f>'прил._6(7)'!K164</f>
        <v>342.8</v>
      </c>
      <c r="K45" s="202"/>
    </row>
    <row r="46" spans="1:11" ht="29.25" customHeight="1" x14ac:dyDescent="0.3">
      <c r="A46" s="280"/>
      <c r="B46" s="300" t="s">
        <v>108</v>
      </c>
      <c r="C46" s="291" t="s">
        <v>28</v>
      </c>
      <c r="D46" s="291" t="s">
        <v>74</v>
      </c>
      <c r="E46" s="291" t="s">
        <v>30</v>
      </c>
      <c r="F46" s="291" t="s">
        <v>126</v>
      </c>
      <c r="G46" s="291"/>
      <c r="H46" s="292">
        <f>H48</f>
        <v>4640.8999999999996</v>
      </c>
      <c r="K46" s="202"/>
    </row>
    <row r="47" spans="1:11" ht="48" customHeight="1" x14ac:dyDescent="0.3">
      <c r="A47" s="280"/>
      <c r="B47" s="300" t="str">
        <f>'прил._6(7)'!B166</f>
        <v>Подпрограмма "Расходы на обеспечение деятельности (оказание услуг) муниципальных учреждений"</v>
      </c>
      <c r="C47" s="291" t="s">
        <v>28</v>
      </c>
      <c r="D47" s="291" t="s">
        <v>74</v>
      </c>
      <c r="E47" s="291" t="s">
        <v>30</v>
      </c>
      <c r="F47" s="291" t="s">
        <v>128</v>
      </c>
      <c r="G47" s="291"/>
      <c r="H47" s="292">
        <f>H48</f>
        <v>4640.8999999999996</v>
      </c>
      <c r="K47" s="202"/>
    </row>
    <row r="48" spans="1:11" ht="55.5" customHeight="1" x14ac:dyDescent="0.3">
      <c r="A48" s="280"/>
      <c r="B48" s="300" t="s">
        <v>149</v>
      </c>
      <c r="C48" s="291" t="s">
        <v>28</v>
      </c>
      <c r="D48" s="291" t="s">
        <v>74</v>
      </c>
      <c r="E48" s="291" t="s">
        <v>30</v>
      </c>
      <c r="F48" s="291" t="s">
        <v>128</v>
      </c>
      <c r="G48" s="291" t="s">
        <v>107</v>
      </c>
      <c r="H48" s="292">
        <f>'прил._6(7)'!K167</f>
        <v>4640.8999999999996</v>
      </c>
      <c r="K48" s="202"/>
    </row>
    <row r="49" spans="1:11" ht="28.5" customHeight="1" x14ac:dyDescent="0.3">
      <c r="A49" s="283"/>
      <c r="B49" s="295" t="s">
        <v>109</v>
      </c>
      <c r="C49" s="291" t="s">
        <v>28</v>
      </c>
      <c r="D49" s="291" t="s">
        <v>74</v>
      </c>
      <c r="E49" s="291" t="s">
        <v>31</v>
      </c>
      <c r="F49" s="291" t="s">
        <v>126</v>
      </c>
      <c r="G49" s="291"/>
      <c r="H49" s="292">
        <f>H51</f>
        <v>40</v>
      </c>
      <c r="K49" s="202"/>
    </row>
    <row r="50" spans="1:11" ht="30.75" customHeight="1" x14ac:dyDescent="0.3">
      <c r="A50" s="283"/>
      <c r="B50" s="290" t="str">
        <f>'прил._6(7)'!B169</f>
        <v>Мероприятия в сфере сохранения и развития культуры</v>
      </c>
      <c r="C50" s="291" t="s">
        <v>28</v>
      </c>
      <c r="D50" s="291" t="s">
        <v>74</v>
      </c>
      <c r="E50" s="291" t="s">
        <v>31</v>
      </c>
      <c r="F50" s="291" t="s">
        <v>129</v>
      </c>
      <c r="G50" s="291"/>
      <c r="H50" s="292">
        <f>H51</f>
        <v>40</v>
      </c>
      <c r="K50" s="202"/>
    </row>
    <row r="51" spans="1:11" ht="34.5" customHeight="1" x14ac:dyDescent="0.3">
      <c r="A51" s="283"/>
      <c r="B51" s="294" t="s">
        <v>79</v>
      </c>
      <c r="C51" s="291" t="s">
        <v>28</v>
      </c>
      <c r="D51" s="291" t="s">
        <v>74</v>
      </c>
      <c r="E51" s="291" t="s">
        <v>31</v>
      </c>
      <c r="F51" s="291" t="s">
        <v>129</v>
      </c>
      <c r="G51" s="291" t="s">
        <v>80</v>
      </c>
      <c r="H51" s="292">
        <v>40</v>
      </c>
      <c r="K51" s="202"/>
    </row>
    <row r="52" spans="1:11" ht="41.25" customHeight="1" x14ac:dyDescent="0.3">
      <c r="A52" s="283"/>
      <c r="B52" s="301" t="s">
        <v>395</v>
      </c>
      <c r="C52" s="291" t="s">
        <v>28</v>
      </c>
      <c r="D52" s="291" t="s">
        <v>74</v>
      </c>
      <c r="E52" s="291" t="s">
        <v>27</v>
      </c>
      <c r="F52" s="291" t="s">
        <v>126</v>
      </c>
      <c r="G52" s="291"/>
      <c r="H52" s="292">
        <f>'прил._6(7)'!K145</f>
        <v>1446.7</v>
      </c>
      <c r="K52" s="202"/>
    </row>
    <row r="53" spans="1:11" ht="41.25" customHeight="1" x14ac:dyDescent="0.3">
      <c r="A53" s="283"/>
      <c r="B53" s="301" t="str">
        <f>'прил._6(7)'!B146</f>
        <v>Сохранение, использование и популяризация объектов культурного наследия</v>
      </c>
      <c r="C53" s="291" t="s">
        <v>28</v>
      </c>
      <c r="D53" s="291" t="s">
        <v>74</v>
      </c>
      <c r="E53" s="291" t="s">
        <v>27</v>
      </c>
      <c r="F53" s="291" t="s">
        <v>456</v>
      </c>
      <c r="G53" s="291"/>
      <c r="H53" s="292">
        <f>H54</f>
        <v>453.7</v>
      </c>
      <c r="K53" s="202"/>
    </row>
    <row r="54" spans="1:11" s="202" customFormat="1" ht="58.5" customHeight="1" x14ac:dyDescent="0.3">
      <c r="A54" s="273"/>
      <c r="B54" s="315" t="str">
        <f>'прил._6(7)'!B147</f>
        <v>Закупка товаров работ и услуг в целях капитального ремонта государственного (муниципального) имущества</v>
      </c>
      <c r="C54" s="546" t="s">
        <v>28</v>
      </c>
      <c r="D54" s="546" t="s">
        <v>74</v>
      </c>
      <c r="E54" s="546" t="s">
        <v>27</v>
      </c>
      <c r="F54" s="546" t="s">
        <v>456</v>
      </c>
      <c r="G54" s="546" t="s">
        <v>80</v>
      </c>
      <c r="H54" s="547">
        <f>'прил._6(7)'!K147</f>
        <v>453.7</v>
      </c>
    </row>
    <row r="55" spans="1:11" s="202" customFormat="1" ht="76.5" customHeight="1" x14ac:dyDescent="0.3">
      <c r="A55" s="273"/>
      <c r="B55" s="548" t="s">
        <v>396</v>
      </c>
      <c r="C55" s="546" t="s">
        <v>28</v>
      </c>
      <c r="D55" s="546" t="s">
        <v>74</v>
      </c>
      <c r="E55" s="546" t="s">
        <v>27</v>
      </c>
      <c r="F55" s="546" t="s">
        <v>394</v>
      </c>
      <c r="G55" s="546"/>
      <c r="H55" s="547">
        <f>H56</f>
        <v>993</v>
      </c>
    </row>
    <row r="56" spans="1:11" s="202" customFormat="1" ht="48" customHeight="1" x14ac:dyDescent="0.3">
      <c r="A56" s="273"/>
      <c r="B56" s="548" t="s">
        <v>79</v>
      </c>
      <c r="C56" s="546" t="s">
        <v>28</v>
      </c>
      <c r="D56" s="546" t="s">
        <v>74</v>
      </c>
      <c r="E56" s="546" t="s">
        <v>27</v>
      </c>
      <c r="F56" s="546" t="s">
        <v>394</v>
      </c>
      <c r="G56" s="546" t="s">
        <v>80</v>
      </c>
      <c r="H56" s="547">
        <f>'прил._6(7)'!K149</f>
        <v>993</v>
      </c>
    </row>
    <row r="57" spans="1:11" s="202" customFormat="1" ht="67.5" customHeight="1" x14ac:dyDescent="0.3">
      <c r="A57" s="273">
        <v>5</v>
      </c>
      <c r="B57" s="549" t="str">
        <f>'прил._6(7)'!B184</f>
        <v>Муниципальная программа "Развитие физической культуры и спорта в Новодмитриевском сельском поселении Северского района</v>
      </c>
      <c r="C57" s="550" t="s">
        <v>31</v>
      </c>
      <c r="D57" s="550" t="s">
        <v>74</v>
      </c>
      <c r="E57" s="550" t="s">
        <v>26</v>
      </c>
      <c r="F57" s="550" t="s">
        <v>126</v>
      </c>
      <c r="G57" s="550"/>
      <c r="H57" s="551">
        <f>'прил._6(7)'!K182</f>
        <v>147.5</v>
      </c>
    </row>
    <row r="58" spans="1:11" s="202" customFormat="1" ht="29.25" customHeight="1" x14ac:dyDescent="0.3">
      <c r="A58" s="273"/>
      <c r="B58" s="552" t="s">
        <v>114</v>
      </c>
      <c r="C58" s="546" t="s">
        <v>31</v>
      </c>
      <c r="D58" s="546" t="s">
        <v>74</v>
      </c>
      <c r="E58" s="546" t="s">
        <v>26</v>
      </c>
      <c r="F58" s="546" t="s">
        <v>66</v>
      </c>
      <c r="G58" s="546"/>
      <c r="H58" s="547">
        <f>H59</f>
        <v>263.60000000000002</v>
      </c>
    </row>
    <row r="59" spans="1:11" s="202" customFormat="1" ht="29.25" customHeight="1" x14ac:dyDescent="0.3">
      <c r="A59" s="273"/>
      <c r="B59" s="552" t="s">
        <v>114</v>
      </c>
      <c r="C59" s="546" t="s">
        <v>31</v>
      </c>
      <c r="D59" s="546" t="s">
        <v>74</v>
      </c>
      <c r="E59" s="546" t="s">
        <v>26</v>
      </c>
      <c r="F59" s="546" t="s">
        <v>130</v>
      </c>
      <c r="G59" s="546"/>
      <c r="H59" s="547">
        <v>263.60000000000002</v>
      </c>
    </row>
    <row r="60" spans="1:11" s="202" customFormat="1" ht="75" customHeight="1" x14ac:dyDescent="0.3">
      <c r="A60" s="273"/>
      <c r="B60" s="553" t="s">
        <v>75</v>
      </c>
      <c r="C60" s="546" t="s">
        <v>31</v>
      </c>
      <c r="D60" s="546" t="s">
        <v>74</v>
      </c>
      <c r="E60" s="546" t="s">
        <v>26</v>
      </c>
      <c r="F60" s="546" t="s">
        <v>130</v>
      </c>
      <c r="G60" s="546" t="s">
        <v>76</v>
      </c>
      <c r="H60" s="547">
        <f>'прил._6(7)'!K187</f>
        <v>147.5</v>
      </c>
    </row>
    <row r="61" spans="1:11" s="202" customFormat="1" ht="0.75" customHeight="1" x14ac:dyDescent="0.3">
      <c r="A61" s="273"/>
      <c r="B61" s="554" t="str">
        <f>'прил._6(7)'!B188</f>
        <v>Закупка товаров работ и услуг для государственных (муниципальных) нужд</v>
      </c>
      <c r="C61" s="546" t="s">
        <v>31</v>
      </c>
      <c r="D61" s="546" t="s">
        <v>74</v>
      </c>
      <c r="E61" s="546" t="s">
        <v>26</v>
      </c>
      <c r="F61" s="546" t="s">
        <v>130</v>
      </c>
      <c r="G61" s="546" t="s">
        <v>80</v>
      </c>
      <c r="H61" s="547">
        <f>'прил._6(7)'!K188</f>
        <v>0</v>
      </c>
    </row>
    <row r="62" spans="1:11" ht="49.5" customHeight="1" x14ac:dyDescent="0.3">
      <c r="A62" s="282">
        <v>6</v>
      </c>
      <c r="B62" s="287" t="str">
        <f>'прил._6(7)'!B152</f>
        <v xml:space="preserve">Муниципальная программа "Молодежь Новодмитриевского сельского поселения Северского района на 2021-2023 годы  </v>
      </c>
      <c r="C62" s="288" t="s">
        <v>97</v>
      </c>
      <c r="D62" s="288" t="s">
        <v>65</v>
      </c>
      <c r="E62" s="288" t="s">
        <v>23</v>
      </c>
      <c r="F62" s="288" t="s">
        <v>126</v>
      </c>
      <c r="G62" s="288"/>
      <c r="H62" s="289">
        <f>H66</f>
        <v>10</v>
      </c>
      <c r="I62" s="26"/>
      <c r="J62" s="26"/>
      <c r="K62" s="202"/>
    </row>
    <row r="63" spans="1:11" ht="37.5" customHeight="1" x14ac:dyDescent="0.3">
      <c r="A63" s="283"/>
      <c r="B63" s="302" t="s">
        <v>332</v>
      </c>
      <c r="C63" s="303" t="s">
        <v>97</v>
      </c>
      <c r="D63" s="303" t="s">
        <v>74</v>
      </c>
      <c r="E63" s="303" t="s">
        <v>23</v>
      </c>
      <c r="F63" s="303" t="s">
        <v>126</v>
      </c>
      <c r="G63" s="291"/>
      <c r="H63" s="292">
        <f>H64</f>
        <v>10</v>
      </c>
      <c r="I63" s="26"/>
      <c r="J63" s="26"/>
      <c r="K63" s="202"/>
    </row>
    <row r="64" spans="1:11" ht="48.75" customHeight="1" x14ac:dyDescent="0.3">
      <c r="A64" s="283"/>
      <c r="B64" s="304" t="s">
        <v>151</v>
      </c>
      <c r="C64" s="303" t="s">
        <v>97</v>
      </c>
      <c r="D64" s="303" t="s">
        <v>74</v>
      </c>
      <c r="E64" s="303" t="s">
        <v>22</v>
      </c>
      <c r="F64" s="303" t="s">
        <v>126</v>
      </c>
      <c r="G64" s="291"/>
      <c r="H64" s="292">
        <f>H65</f>
        <v>10</v>
      </c>
      <c r="I64" s="26"/>
      <c r="J64" s="26"/>
      <c r="K64" s="202"/>
    </row>
    <row r="65" spans="1:11" ht="30" customHeight="1" x14ac:dyDescent="0.3">
      <c r="A65" s="283"/>
      <c r="B65" s="305" t="s">
        <v>36</v>
      </c>
      <c r="C65" s="303" t="s">
        <v>97</v>
      </c>
      <c r="D65" s="303" t="s">
        <v>74</v>
      </c>
      <c r="E65" s="303" t="s">
        <v>22</v>
      </c>
      <c r="F65" s="303" t="s">
        <v>131</v>
      </c>
      <c r="G65" s="291"/>
      <c r="H65" s="292">
        <f>H66</f>
        <v>10</v>
      </c>
      <c r="I65" s="26"/>
      <c r="J65" s="26"/>
      <c r="K65" s="202"/>
    </row>
    <row r="66" spans="1:11" ht="29.25" customHeight="1" x14ac:dyDescent="0.3">
      <c r="A66" s="282"/>
      <c r="B66" s="305" t="s">
        <v>79</v>
      </c>
      <c r="C66" s="303" t="s">
        <v>97</v>
      </c>
      <c r="D66" s="303" t="s">
        <v>74</v>
      </c>
      <c r="E66" s="303" t="s">
        <v>22</v>
      </c>
      <c r="F66" s="303" t="s">
        <v>131</v>
      </c>
      <c r="G66" s="291" t="s">
        <v>80</v>
      </c>
      <c r="H66" s="292">
        <f>'прил._6(7)'!K155</f>
        <v>10</v>
      </c>
      <c r="I66" s="26"/>
      <c r="J66" s="26"/>
      <c r="K66" s="202"/>
    </row>
    <row r="67" spans="1:11" ht="60" hidden="1" customHeight="1" x14ac:dyDescent="0.3">
      <c r="A67" s="280">
        <v>8</v>
      </c>
      <c r="B67" s="287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7" s="288" t="s">
        <v>42</v>
      </c>
      <c r="D67" s="288" t="s">
        <v>65</v>
      </c>
      <c r="E67" s="288" t="s">
        <v>23</v>
      </c>
      <c r="F67" s="288" t="s">
        <v>126</v>
      </c>
      <c r="G67" s="306"/>
      <c r="H67" s="289">
        <f>H68</f>
        <v>0</v>
      </c>
      <c r="K67" s="202"/>
    </row>
    <row r="68" spans="1:11" ht="45" hidden="1" customHeight="1" x14ac:dyDescent="0.3">
      <c r="A68" s="280"/>
      <c r="B68" s="295" t="s">
        <v>90</v>
      </c>
      <c r="C68" s="291" t="s">
        <v>42</v>
      </c>
      <c r="D68" s="291" t="s">
        <v>74</v>
      </c>
      <c r="E68" s="291" t="s">
        <v>23</v>
      </c>
      <c r="F68" s="291" t="s">
        <v>126</v>
      </c>
      <c r="G68" s="307"/>
      <c r="H68" s="292">
        <f>H69</f>
        <v>0</v>
      </c>
      <c r="K68" s="202"/>
    </row>
    <row r="69" spans="1:11" ht="36" hidden="1" customHeight="1" x14ac:dyDescent="0.3">
      <c r="A69" s="280"/>
      <c r="B69" s="295" t="s">
        <v>91</v>
      </c>
      <c r="C69" s="291" t="s">
        <v>42</v>
      </c>
      <c r="D69" s="291" t="s">
        <v>74</v>
      </c>
      <c r="E69" s="291" t="s">
        <v>23</v>
      </c>
      <c r="F69" s="291" t="s">
        <v>132</v>
      </c>
      <c r="G69" s="307"/>
      <c r="H69" s="292">
        <f>H70</f>
        <v>0</v>
      </c>
      <c r="K69" s="202"/>
    </row>
    <row r="70" spans="1:11" ht="36" hidden="1" customHeight="1" x14ac:dyDescent="0.3">
      <c r="A70" s="280"/>
      <c r="B70" s="290" t="str">
        <f>'прил._6(7)'!B61</f>
        <v>Социальное обеспечение и иные выплаты населению</v>
      </c>
      <c r="C70" s="291" t="s">
        <v>42</v>
      </c>
      <c r="D70" s="291" t="s">
        <v>74</v>
      </c>
      <c r="E70" s="291" t="s">
        <v>23</v>
      </c>
      <c r="F70" s="291" t="s">
        <v>132</v>
      </c>
      <c r="G70" s="307" t="s">
        <v>112</v>
      </c>
      <c r="H70" s="292">
        <f>'прил._6(7)'!K61</f>
        <v>0</v>
      </c>
      <c r="K70" s="202"/>
    </row>
    <row r="71" spans="1:11" s="21" customFormat="1" ht="76.5" customHeight="1" x14ac:dyDescent="0.3">
      <c r="A71" s="284">
        <v>7</v>
      </c>
      <c r="B71" s="308" t="s">
        <v>154</v>
      </c>
      <c r="C71" s="309" t="s">
        <v>40</v>
      </c>
      <c r="D71" s="309" t="s">
        <v>65</v>
      </c>
      <c r="E71" s="309" t="s">
        <v>23</v>
      </c>
      <c r="F71" s="309" t="s">
        <v>126</v>
      </c>
      <c r="G71" s="310"/>
      <c r="H71" s="289">
        <f>H74</f>
        <v>20</v>
      </c>
      <c r="K71" s="205"/>
    </row>
    <row r="72" spans="1:11" ht="54" customHeight="1" x14ac:dyDescent="0.3">
      <c r="A72" s="280"/>
      <c r="B72" s="311" t="s">
        <v>155</v>
      </c>
      <c r="C72" s="303" t="s">
        <v>40</v>
      </c>
      <c r="D72" s="303" t="s">
        <v>74</v>
      </c>
      <c r="E72" s="303" t="s">
        <v>23</v>
      </c>
      <c r="F72" s="303" t="s">
        <v>126</v>
      </c>
      <c r="G72" s="312"/>
      <c r="H72" s="292">
        <f>H73</f>
        <v>20</v>
      </c>
      <c r="K72" s="202"/>
    </row>
    <row r="73" spans="1:11" ht="62.25" customHeight="1" x14ac:dyDescent="0.3">
      <c r="A73" s="280"/>
      <c r="B73" s="311" t="s">
        <v>155</v>
      </c>
      <c r="C73" s="303" t="s">
        <v>40</v>
      </c>
      <c r="D73" s="303" t="s">
        <v>74</v>
      </c>
      <c r="E73" s="303" t="s">
        <v>23</v>
      </c>
      <c r="F73" s="303" t="s">
        <v>150</v>
      </c>
      <c r="G73" s="312"/>
      <c r="H73" s="292">
        <f>H74</f>
        <v>20</v>
      </c>
      <c r="K73" s="202"/>
    </row>
    <row r="74" spans="1:11" ht="52.5" customHeight="1" x14ac:dyDescent="0.3">
      <c r="A74" s="280"/>
      <c r="B74" s="311" t="s">
        <v>106</v>
      </c>
      <c r="C74" s="303" t="s">
        <v>40</v>
      </c>
      <c r="D74" s="303" t="s">
        <v>74</v>
      </c>
      <c r="E74" s="303" t="s">
        <v>23</v>
      </c>
      <c r="F74" s="303" t="s">
        <v>150</v>
      </c>
      <c r="G74" s="312" t="s">
        <v>107</v>
      </c>
      <c r="H74" s="292">
        <f>'прил._6(7)'!K181</f>
        <v>20</v>
      </c>
      <c r="K74" s="202"/>
    </row>
    <row r="75" spans="1:11" ht="58.5" customHeight="1" x14ac:dyDescent="0.3">
      <c r="A75" s="280">
        <v>8</v>
      </c>
      <c r="B75" s="313" t="s">
        <v>214</v>
      </c>
      <c r="C75" s="309" t="s">
        <v>41</v>
      </c>
      <c r="D75" s="309" t="s">
        <v>65</v>
      </c>
      <c r="E75" s="309" t="s">
        <v>23</v>
      </c>
      <c r="F75" s="309" t="s">
        <v>126</v>
      </c>
      <c r="G75" s="310"/>
      <c r="H75" s="289">
        <f>H78</f>
        <v>425.4</v>
      </c>
      <c r="K75" s="202"/>
    </row>
    <row r="76" spans="1:11" ht="30.75" customHeight="1" x14ac:dyDescent="0.3">
      <c r="A76" s="280"/>
      <c r="B76" s="314" t="s">
        <v>181</v>
      </c>
      <c r="C76" s="303" t="s">
        <v>41</v>
      </c>
      <c r="D76" s="303" t="s">
        <v>74</v>
      </c>
      <c r="E76" s="303" t="s">
        <v>23</v>
      </c>
      <c r="F76" s="303" t="s">
        <v>126</v>
      </c>
      <c r="G76" s="312"/>
      <c r="H76" s="292">
        <f>H78</f>
        <v>425.4</v>
      </c>
      <c r="K76" s="202"/>
    </row>
    <row r="77" spans="1:11" ht="69.75" customHeight="1" x14ac:dyDescent="0.3">
      <c r="A77" s="280"/>
      <c r="B77" s="297" t="s">
        <v>183</v>
      </c>
      <c r="C77" s="303" t="s">
        <v>41</v>
      </c>
      <c r="D77" s="303" t="s">
        <v>74</v>
      </c>
      <c r="E77" s="303" t="s">
        <v>23</v>
      </c>
      <c r="F77" s="303" t="s">
        <v>182</v>
      </c>
      <c r="G77" s="312"/>
      <c r="H77" s="292">
        <f>H78</f>
        <v>425.4</v>
      </c>
      <c r="K77" s="202"/>
    </row>
    <row r="78" spans="1:11" ht="33" customHeight="1" x14ac:dyDescent="0.3">
      <c r="A78" s="280"/>
      <c r="B78" s="315" t="s">
        <v>79</v>
      </c>
      <c r="C78" s="303" t="s">
        <v>41</v>
      </c>
      <c r="D78" s="303" t="s">
        <v>74</v>
      </c>
      <c r="E78" s="303" t="s">
        <v>23</v>
      </c>
      <c r="F78" s="303" t="s">
        <v>182</v>
      </c>
      <c r="G78" s="312" t="s">
        <v>80</v>
      </c>
      <c r="H78" s="292">
        <f>'прил._6(7)'!K65</f>
        <v>425.4</v>
      </c>
      <c r="K78" s="202"/>
    </row>
    <row r="79" spans="1:11" ht="65.25" customHeight="1" x14ac:dyDescent="0.3">
      <c r="A79" s="282">
        <v>9</v>
      </c>
      <c r="B79" s="316" t="str">
        <f>'прил._6(7)'!B101</f>
        <v>Муниципальная программа "Информационное общество Северского района в Новодмитриевском сельском поселении на 2021-2023 годы"</v>
      </c>
      <c r="C79" s="288" t="s">
        <v>98</v>
      </c>
      <c r="D79" s="288" t="s">
        <v>65</v>
      </c>
      <c r="E79" s="288" t="s">
        <v>23</v>
      </c>
      <c r="F79" s="288" t="s">
        <v>126</v>
      </c>
      <c r="G79" s="288"/>
      <c r="H79" s="289">
        <f>H80+H83</f>
        <v>378.4</v>
      </c>
      <c r="K79" s="202"/>
    </row>
    <row r="80" spans="1:11" ht="34.5" customHeight="1" x14ac:dyDescent="0.3">
      <c r="A80" s="282"/>
      <c r="B80" s="294" t="s">
        <v>115</v>
      </c>
      <c r="C80" s="291" t="s">
        <v>98</v>
      </c>
      <c r="D80" s="291" t="s">
        <v>74</v>
      </c>
      <c r="E80" s="291" t="s">
        <v>23</v>
      </c>
      <c r="F80" s="291" t="s">
        <v>126</v>
      </c>
      <c r="G80" s="291"/>
      <c r="H80" s="292">
        <f>H82</f>
        <v>150</v>
      </c>
      <c r="K80" s="202"/>
    </row>
    <row r="81" spans="1:15" ht="42.75" customHeight="1" x14ac:dyDescent="0.3">
      <c r="A81" s="282"/>
      <c r="B81" s="290" t="s">
        <v>56</v>
      </c>
      <c r="C81" s="291" t="s">
        <v>98</v>
      </c>
      <c r="D81" s="291" t="s">
        <v>74</v>
      </c>
      <c r="E81" s="291" t="s">
        <v>23</v>
      </c>
      <c r="F81" s="291" t="s">
        <v>133</v>
      </c>
      <c r="G81" s="291"/>
      <c r="H81" s="292">
        <v>150</v>
      </c>
      <c r="K81" s="202"/>
    </row>
    <row r="82" spans="1:15" ht="42.75" customHeight="1" x14ac:dyDescent="0.3">
      <c r="A82" s="282"/>
      <c r="B82" s="293" t="s">
        <v>79</v>
      </c>
      <c r="C82" s="291" t="s">
        <v>98</v>
      </c>
      <c r="D82" s="291" t="s">
        <v>74</v>
      </c>
      <c r="E82" s="291" t="s">
        <v>23</v>
      </c>
      <c r="F82" s="291" t="s">
        <v>133</v>
      </c>
      <c r="G82" s="291" t="s">
        <v>80</v>
      </c>
      <c r="H82" s="292">
        <f>'прил._6(7)'!K194</f>
        <v>150</v>
      </c>
      <c r="K82" s="202"/>
    </row>
    <row r="83" spans="1:15" ht="25.5" customHeight="1" x14ac:dyDescent="0.3">
      <c r="A83" s="283"/>
      <c r="B83" s="294" t="s">
        <v>392</v>
      </c>
      <c r="C83" s="291" t="s">
        <v>98</v>
      </c>
      <c r="D83" s="291" t="s">
        <v>67</v>
      </c>
      <c r="E83" s="291" t="s">
        <v>23</v>
      </c>
      <c r="F83" s="291" t="s">
        <v>126</v>
      </c>
      <c r="G83" s="291"/>
      <c r="H83" s="292">
        <f>H84</f>
        <v>228.39999999999998</v>
      </c>
      <c r="K83" s="204"/>
      <c r="L83" s="25"/>
      <c r="M83" s="25"/>
      <c r="N83" s="25"/>
      <c r="O83" s="25"/>
    </row>
    <row r="84" spans="1:15" ht="25.5" customHeight="1" x14ac:dyDescent="0.3">
      <c r="A84" s="283"/>
      <c r="B84" s="290" t="s">
        <v>391</v>
      </c>
      <c r="C84" s="291" t="s">
        <v>98</v>
      </c>
      <c r="D84" s="291" t="s">
        <v>67</v>
      </c>
      <c r="E84" s="291" t="s">
        <v>23</v>
      </c>
      <c r="F84" s="291" t="s">
        <v>134</v>
      </c>
      <c r="G84" s="291"/>
      <c r="H84" s="292">
        <f>H85</f>
        <v>228.39999999999998</v>
      </c>
      <c r="K84" s="204"/>
      <c r="L84" s="25"/>
      <c r="M84" s="25"/>
      <c r="N84" s="25"/>
      <c r="O84" s="25"/>
    </row>
    <row r="85" spans="1:15" ht="31.5" customHeight="1" x14ac:dyDescent="0.3">
      <c r="A85" s="283"/>
      <c r="B85" s="293" t="s">
        <v>79</v>
      </c>
      <c r="C85" s="291" t="s">
        <v>98</v>
      </c>
      <c r="D85" s="291" t="s">
        <v>67</v>
      </c>
      <c r="E85" s="291" t="s">
        <v>23</v>
      </c>
      <c r="F85" s="291" t="s">
        <v>134</v>
      </c>
      <c r="G85" s="291" t="s">
        <v>80</v>
      </c>
      <c r="H85" s="292">
        <f>'прил._6(7)'!K104</f>
        <v>228.39999999999998</v>
      </c>
      <c r="K85" s="204"/>
      <c r="L85" s="25"/>
      <c r="M85" s="25"/>
      <c r="N85" s="25"/>
      <c r="O85" s="25"/>
    </row>
    <row r="86" spans="1:15" ht="62.25" hidden="1" customHeight="1" x14ac:dyDescent="0.3">
      <c r="A86" s="283">
        <v>12</v>
      </c>
      <c r="B86" s="287" t="s">
        <v>333</v>
      </c>
      <c r="C86" s="291" t="s">
        <v>94</v>
      </c>
      <c r="D86" s="291" t="s">
        <v>65</v>
      </c>
      <c r="E86" s="291"/>
      <c r="F86" s="291" t="s">
        <v>126</v>
      </c>
      <c r="G86" s="291"/>
      <c r="H86" s="292">
        <f>H89</f>
        <v>0</v>
      </c>
      <c r="I86" s="26" t="e">
        <v>#REF!</v>
      </c>
      <c r="J86" s="26" t="e">
        <v>#REF!</v>
      </c>
      <c r="K86" s="202"/>
    </row>
    <row r="87" spans="1:15" ht="53.25" hidden="1" customHeight="1" x14ac:dyDescent="0.3">
      <c r="A87" s="283"/>
      <c r="B87" s="317" t="s">
        <v>334</v>
      </c>
      <c r="C87" s="291" t="s">
        <v>94</v>
      </c>
      <c r="D87" s="291" t="s">
        <v>74</v>
      </c>
      <c r="E87" s="291"/>
      <c r="F87" s="291" t="s">
        <v>126</v>
      </c>
      <c r="G87" s="291"/>
      <c r="H87" s="292">
        <f>H89</f>
        <v>0</v>
      </c>
      <c r="K87" s="202"/>
    </row>
    <row r="88" spans="1:15" ht="15" hidden="1" customHeight="1" x14ac:dyDescent="0.3">
      <c r="A88" s="283"/>
      <c r="B88" s="294" t="s">
        <v>335</v>
      </c>
      <c r="C88" s="291" t="s">
        <v>94</v>
      </c>
      <c r="D88" s="291" t="s">
        <v>74</v>
      </c>
      <c r="E88" s="291"/>
      <c r="F88" s="291" t="s">
        <v>145</v>
      </c>
      <c r="G88" s="291"/>
      <c r="H88" s="292">
        <f>H89</f>
        <v>0</v>
      </c>
      <c r="K88" s="202"/>
    </row>
    <row r="89" spans="1:15" ht="15.75" hidden="1" customHeight="1" x14ac:dyDescent="0.3">
      <c r="A89" s="283"/>
      <c r="B89" s="293" t="s">
        <v>79</v>
      </c>
      <c r="C89" s="291" t="s">
        <v>94</v>
      </c>
      <c r="D89" s="291" t="s">
        <v>74</v>
      </c>
      <c r="E89" s="291"/>
      <c r="F89" s="291" t="s">
        <v>145</v>
      </c>
      <c r="G89" s="291" t="s">
        <v>80</v>
      </c>
      <c r="H89" s="292">
        <f>'прил._6(7)'!K109</f>
        <v>0</v>
      </c>
      <c r="K89" s="202"/>
    </row>
    <row r="90" spans="1:15" ht="65.25" customHeight="1" x14ac:dyDescent="0.3">
      <c r="A90" s="282">
        <v>10</v>
      </c>
      <c r="B90" s="287" t="str">
        <f>'прил._6(7)'!B112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288" t="s">
        <v>99</v>
      </c>
      <c r="D90" s="288" t="s">
        <v>65</v>
      </c>
      <c r="E90" s="288" t="s">
        <v>23</v>
      </c>
      <c r="F90" s="288" t="s">
        <v>126</v>
      </c>
      <c r="G90" s="288"/>
      <c r="H90" s="289">
        <f>H94+H97+H98</f>
        <v>1309.3</v>
      </c>
      <c r="K90" s="202"/>
    </row>
    <row r="91" spans="1:15" ht="43.5" customHeight="1" x14ac:dyDescent="0.3">
      <c r="A91" s="283"/>
      <c r="B91" s="295" t="s">
        <v>100</v>
      </c>
      <c r="C91" s="291" t="s">
        <v>99</v>
      </c>
      <c r="D91" s="291" t="s">
        <v>67</v>
      </c>
      <c r="E91" s="291" t="s">
        <v>23</v>
      </c>
      <c r="F91" s="291" t="s">
        <v>126</v>
      </c>
      <c r="G91" s="291"/>
      <c r="H91" s="292">
        <f>H93</f>
        <v>728.3</v>
      </c>
      <c r="K91" s="202"/>
    </row>
    <row r="92" spans="1:15" ht="22.5" customHeight="1" x14ac:dyDescent="0.3">
      <c r="A92" s="283"/>
      <c r="B92" s="295" t="s">
        <v>15</v>
      </c>
      <c r="C92" s="291" t="s">
        <v>99</v>
      </c>
      <c r="D92" s="291" t="s">
        <v>67</v>
      </c>
      <c r="E92" s="291" t="s">
        <v>23</v>
      </c>
      <c r="F92" s="291" t="s">
        <v>146</v>
      </c>
      <c r="G92" s="291"/>
      <c r="H92" s="292">
        <f>H93</f>
        <v>728.3</v>
      </c>
      <c r="K92" s="202"/>
    </row>
    <row r="93" spans="1:15" ht="28.5" customHeight="1" x14ac:dyDescent="0.3">
      <c r="A93" s="283"/>
      <c r="B93" s="318" t="str">
        <f>'прил._6(7)'!B114</f>
        <v>Мероприятия в области коммунального хозяйства</v>
      </c>
      <c r="C93" s="291" t="s">
        <v>99</v>
      </c>
      <c r="D93" s="291" t="s">
        <v>67</v>
      </c>
      <c r="E93" s="291" t="s">
        <v>23</v>
      </c>
      <c r="F93" s="291" t="s">
        <v>146</v>
      </c>
      <c r="G93" s="291"/>
      <c r="H93" s="292">
        <f>H94</f>
        <v>728.3</v>
      </c>
      <c r="K93" s="202"/>
    </row>
    <row r="94" spans="1:15" ht="34.5" customHeight="1" x14ac:dyDescent="0.3">
      <c r="A94" s="283"/>
      <c r="B94" s="567" t="s">
        <v>79</v>
      </c>
      <c r="C94" s="546" t="s">
        <v>99</v>
      </c>
      <c r="D94" s="546" t="s">
        <v>67</v>
      </c>
      <c r="E94" s="546" t="s">
        <v>23</v>
      </c>
      <c r="F94" s="546" t="s">
        <v>146</v>
      </c>
      <c r="G94" s="546" t="s">
        <v>80</v>
      </c>
      <c r="H94" s="547">
        <f>'прил._6(7)'!K115</f>
        <v>728.3</v>
      </c>
      <c r="I94" s="26">
        <v>0</v>
      </c>
      <c r="J94" s="26">
        <v>0</v>
      </c>
      <c r="K94" s="202"/>
    </row>
    <row r="95" spans="1:15" ht="34.5" customHeight="1" x14ac:dyDescent="0.3">
      <c r="A95" s="283"/>
      <c r="B95" s="423" t="s">
        <v>404</v>
      </c>
      <c r="C95" s="291" t="s">
        <v>99</v>
      </c>
      <c r="D95" s="291" t="s">
        <v>85</v>
      </c>
      <c r="E95" s="291" t="s">
        <v>23</v>
      </c>
      <c r="F95" s="291" t="s">
        <v>126</v>
      </c>
      <c r="G95" s="291"/>
      <c r="H95" s="292">
        <f>H97</f>
        <v>31</v>
      </c>
      <c r="I95" s="422"/>
      <c r="J95" s="422"/>
      <c r="K95" s="202"/>
    </row>
    <row r="96" spans="1:15" ht="34.5" customHeight="1" x14ac:dyDescent="0.3">
      <c r="A96" s="283"/>
      <c r="B96" s="423" t="s">
        <v>406</v>
      </c>
      <c r="C96" s="291" t="s">
        <v>99</v>
      </c>
      <c r="D96" s="291" t="s">
        <v>85</v>
      </c>
      <c r="E96" s="291" t="s">
        <v>23</v>
      </c>
      <c r="F96" s="291" t="s">
        <v>405</v>
      </c>
      <c r="G96" s="291"/>
      <c r="H96" s="292">
        <f>H97</f>
        <v>31</v>
      </c>
      <c r="I96" s="422"/>
      <c r="J96" s="422"/>
      <c r="K96" s="202"/>
    </row>
    <row r="97" spans="1:45" ht="34.5" customHeight="1" x14ac:dyDescent="0.3">
      <c r="A97" s="283"/>
      <c r="B97" s="423" t="s">
        <v>79</v>
      </c>
      <c r="C97" s="291" t="s">
        <v>99</v>
      </c>
      <c r="D97" s="291" t="s">
        <v>85</v>
      </c>
      <c r="E97" s="291" t="s">
        <v>23</v>
      </c>
      <c r="F97" s="291" t="s">
        <v>405</v>
      </c>
      <c r="G97" s="291" t="s">
        <v>80</v>
      </c>
      <c r="H97" s="292">
        <f>'прил._6(7)'!K118</f>
        <v>31</v>
      </c>
      <c r="I97" s="422"/>
      <c r="J97" s="422"/>
      <c r="K97" s="202"/>
    </row>
    <row r="98" spans="1:45" ht="34.5" customHeight="1" x14ac:dyDescent="0.3">
      <c r="A98" s="283"/>
      <c r="B98" s="423" t="s">
        <v>463</v>
      </c>
      <c r="C98" s="291" t="s">
        <v>99</v>
      </c>
      <c r="D98" s="291" t="s">
        <v>92</v>
      </c>
      <c r="E98" s="291" t="s">
        <v>23</v>
      </c>
      <c r="F98" s="291" t="s">
        <v>126</v>
      </c>
      <c r="G98" s="291"/>
      <c r="H98" s="292">
        <f>H99</f>
        <v>550</v>
      </c>
      <c r="I98" s="422"/>
      <c r="J98" s="422"/>
      <c r="K98" s="202"/>
    </row>
    <row r="99" spans="1:45" ht="34.5" customHeight="1" x14ac:dyDescent="0.3">
      <c r="A99" s="283"/>
      <c r="B99" s="423" t="s">
        <v>462</v>
      </c>
      <c r="C99" s="291" t="s">
        <v>99</v>
      </c>
      <c r="D99" s="291" t="s">
        <v>92</v>
      </c>
      <c r="E99" s="291" t="s">
        <v>23</v>
      </c>
      <c r="F99" s="291" t="s">
        <v>461</v>
      </c>
      <c r="G99" s="291"/>
      <c r="H99" s="292">
        <f>H100</f>
        <v>550</v>
      </c>
      <c r="I99" s="422"/>
      <c r="J99" s="422"/>
      <c r="K99" s="202"/>
    </row>
    <row r="100" spans="1:45" ht="34.5" customHeight="1" x14ac:dyDescent="0.3">
      <c r="A100" s="283"/>
      <c r="B100" s="423" t="s">
        <v>79</v>
      </c>
      <c r="C100" s="291" t="s">
        <v>99</v>
      </c>
      <c r="D100" s="291" t="s">
        <v>92</v>
      </c>
      <c r="E100" s="291" t="s">
        <v>23</v>
      </c>
      <c r="F100" s="291" t="s">
        <v>461</v>
      </c>
      <c r="G100" s="291" t="s">
        <v>80</v>
      </c>
      <c r="H100" s="292">
        <v>550</v>
      </c>
      <c r="I100" s="422"/>
      <c r="J100" s="422"/>
      <c r="K100" s="202"/>
    </row>
    <row r="101" spans="1:45" ht="65.25" customHeight="1" x14ac:dyDescent="0.3">
      <c r="A101" s="282">
        <v>11</v>
      </c>
      <c r="B101" s="287" t="str">
        <f>'прил._6(7)'!B128</f>
        <v>Муниципальная программа "Благоустройство территории поселения в Новодмитриевском сельском поселении на 2021-2023 годы"</v>
      </c>
      <c r="C101" s="288" t="s">
        <v>102</v>
      </c>
      <c r="D101" s="288" t="s">
        <v>65</v>
      </c>
      <c r="E101" s="288" t="s">
        <v>23</v>
      </c>
      <c r="F101" s="288" t="s">
        <v>126</v>
      </c>
      <c r="G101" s="288"/>
      <c r="H101" s="289">
        <f>H108+H107+H104</f>
        <v>4856.2</v>
      </c>
      <c r="K101" s="202"/>
    </row>
    <row r="102" spans="1:45" ht="34.5" customHeight="1" x14ac:dyDescent="0.3">
      <c r="A102" s="283"/>
      <c r="B102" s="295" t="s">
        <v>103</v>
      </c>
      <c r="C102" s="291" t="s">
        <v>102</v>
      </c>
      <c r="D102" s="291" t="s">
        <v>74</v>
      </c>
      <c r="E102" s="291" t="s">
        <v>23</v>
      </c>
      <c r="F102" s="291" t="s">
        <v>126</v>
      </c>
      <c r="G102" s="291"/>
      <c r="H102" s="292">
        <f>H104</f>
        <v>840</v>
      </c>
      <c r="K102" s="202"/>
    </row>
    <row r="103" spans="1:45" ht="61.5" customHeight="1" x14ac:dyDescent="0.3">
      <c r="A103" s="283"/>
      <c r="B103" s="290" t="str">
        <f>'прил._6(7)'!B130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3" s="291" t="s">
        <v>102</v>
      </c>
      <c r="D103" s="291" t="s">
        <v>74</v>
      </c>
      <c r="E103" s="291" t="s">
        <v>23</v>
      </c>
      <c r="F103" s="291" t="s">
        <v>135</v>
      </c>
      <c r="G103" s="291"/>
      <c r="H103" s="292">
        <f>H104</f>
        <v>840</v>
      </c>
      <c r="K103" s="202"/>
    </row>
    <row r="104" spans="1:45" ht="32.25" x14ac:dyDescent="0.3">
      <c r="A104" s="283"/>
      <c r="B104" s="294" t="s">
        <v>79</v>
      </c>
      <c r="C104" s="291" t="s">
        <v>102</v>
      </c>
      <c r="D104" s="291" t="s">
        <v>74</v>
      </c>
      <c r="E104" s="291" t="s">
        <v>23</v>
      </c>
      <c r="F104" s="291" t="s">
        <v>135</v>
      </c>
      <c r="G104" s="291" t="s">
        <v>80</v>
      </c>
      <c r="H104" s="292">
        <f>'прил._6(7)'!K131</f>
        <v>840</v>
      </c>
      <c r="K104" s="202"/>
    </row>
    <row r="105" spans="1:45" ht="77.25" customHeight="1" x14ac:dyDescent="0.3">
      <c r="A105" s="283"/>
      <c r="B105" s="298" t="str">
        <f>'прил._6(7)'!B132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5" s="291" t="s">
        <v>102</v>
      </c>
      <c r="D105" s="291" t="s">
        <v>67</v>
      </c>
      <c r="E105" s="291" t="s">
        <v>23</v>
      </c>
      <c r="F105" s="291" t="s">
        <v>126</v>
      </c>
      <c r="G105" s="291"/>
      <c r="H105" s="292">
        <f>H107</f>
        <v>485</v>
      </c>
      <c r="K105" s="202"/>
    </row>
    <row r="106" spans="1:45" ht="30.75" customHeight="1" x14ac:dyDescent="0.3">
      <c r="A106" s="283"/>
      <c r="B106" s="294" t="s">
        <v>104</v>
      </c>
      <c r="C106" s="291" t="s">
        <v>102</v>
      </c>
      <c r="D106" s="291" t="s">
        <v>67</v>
      </c>
      <c r="E106" s="291" t="s">
        <v>23</v>
      </c>
      <c r="F106" s="291" t="s">
        <v>136</v>
      </c>
      <c r="G106" s="291"/>
      <c r="H106" s="292">
        <f>H107</f>
        <v>485</v>
      </c>
      <c r="K106" s="202"/>
    </row>
    <row r="107" spans="1:45" ht="30.75" customHeight="1" x14ac:dyDescent="0.3">
      <c r="A107" s="283"/>
      <c r="B107" s="298" t="s">
        <v>79</v>
      </c>
      <c r="C107" s="291" t="s">
        <v>102</v>
      </c>
      <c r="D107" s="291" t="s">
        <v>67</v>
      </c>
      <c r="E107" s="291" t="s">
        <v>23</v>
      </c>
      <c r="F107" s="291" t="s">
        <v>136</v>
      </c>
      <c r="G107" s="291" t="s">
        <v>80</v>
      </c>
      <c r="H107" s="292">
        <f>'прил._6(7)'!K134</f>
        <v>485</v>
      </c>
      <c r="K107" s="202"/>
    </row>
    <row r="108" spans="1:45" s="125" customFormat="1" ht="77.25" customHeight="1" x14ac:dyDescent="0.3">
      <c r="A108" s="272"/>
      <c r="B108" s="295" t="str">
        <f>'прил._6(7)'!B135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8" s="291" t="s">
        <v>102</v>
      </c>
      <c r="D108" s="291" t="s">
        <v>92</v>
      </c>
      <c r="E108" s="291" t="s">
        <v>23</v>
      </c>
      <c r="F108" s="291" t="s">
        <v>126</v>
      </c>
      <c r="G108" s="291"/>
      <c r="H108" s="292">
        <f>H110+H111+H114+H116</f>
        <v>3531.2</v>
      </c>
      <c r="I108" s="52"/>
      <c r="J108" s="52"/>
      <c r="K108" s="20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</row>
    <row r="109" spans="1:45" s="125" customFormat="1" ht="28.5" customHeight="1" x14ac:dyDescent="0.3">
      <c r="A109" s="272"/>
      <c r="B109" s="423" t="s">
        <v>408</v>
      </c>
      <c r="C109" s="291" t="s">
        <v>102</v>
      </c>
      <c r="D109" s="291" t="s">
        <v>92</v>
      </c>
      <c r="E109" s="291" t="s">
        <v>23</v>
      </c>
      <c r="F109" s="291" t="s">
        <v>409</v>
      </c>
      <c r="G109" s="291"/>
      <c r="H109" s="292">
        <f>H110</f>
        <v>1027.9000000000001</v>
      </c>
      <c r="I109" s="52"/>
      <c r="J109" s="52"/>
      <c r="K109" s="20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</row>
    <row r="110" spans="1:45" s="125" customFormat="1" ht="49.5" customHeight="1" x14ac:dyDescent="0.3">
      <c r="A110" s="272"/>
      <c r="B110" s="477" t="s">
        <v>79</v>
      </c>
      <c r="C110" s="291" t="s">
        <v>102</v>
      </c>
      <c r="D110" s="291" t="s">
        <v>92</v>
      </c>
      <c r="E110" s="291" t="s">
        <v>23</v>
      </c>
      <c r="F110" s="291" t="s">
        <v>409</v>
      </c>
      <c r="G110" s="291" t="s">
        <v>80</v>
      </c>
      <c r="H110" s="292">
        <f>'прил._6(7)'!K137</f>
        <v>1027.9000000000001</v>
      </c>
      <c r="I110" s="52"/>
      <c r="J110" s="52"/>
      <c r="K110" s="20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</row>
    <row r="111" spans="1:45" ht="59.25" customHeight="1" x14ac:dyDescent="0.3">
      <c r="A111" s="283"/>
      <c r="B111" s="294" t="s">
        <v>105</v>
      </c>
      <c r="C111" s="291" t="s">
        <v>102</v>
      </c>
      <c r="D111" s="291" t="s">
        <v>92</v>
      </c>
      <c r="E111" s="291" t="s">
        <v>23</v>
      </c>
      <c r="F111" s="291" t="s">
        <v>137</v>
      </c>
      <c r="G111" s="291"/>
      <c r="H111" s="292">
        <f>H112+H113</f>
        <v>726.5</v>
      </c>
      <c r="K111" s="202"/>
    </row>
    <row r="112" spans="1:45" ht="29.25" customHeight="1" x14ac:dyDescent="0.3">
      <c r="A112" s="283"/>
      <c r="B112" s="294" t="s">
        <v>79</v>
      </c>
      <c r="C112" s="291" t="s">
        <v>102</v>
      </c>
      <c r="D112" s="291" t="s">
        <v>92</v>
      </c>
      <c r="E112" s="291" t="s">
        <v>23</v>
      </c>
      <c r="F112" s="291" t="s">
        <v>137</v>
      </c>
      <c r="G112" s="291" t="s">
        <v>80</v>
      </c>
      <c r="H112" s="292">
        <f>'прил._6(7)'!K139</f>
        <v>602.9</v>
      </c>
      <c r="K112" s="204"/>
      <c r="L112" s="25"/>
    </row>
    <row r="113" spans="1:12" ht="45.75" customHeight="1" x14ac:dyDescent="0.3">
      <c r="A113" s="283"/>
      <c r="B113" s="315" t="s">
        <v>411</v>
      </c>
      <c r="C113" s="291" t="s">
        <v>102</v>
      </c>
      <c r="D113" s="291" t="s">
        <v>92</v>
      </c>
      <c r="E113" s="291" t="s">
        <v>23</v>
      </c>
      <c r="F113" s="291" t="s">
        <v>137</v>
      </c>
      <c r="G113" s="291" t="s">
        <v>410</v>
      </c>
      <c r="H113" s="292">
        <f>'прил._6(7)'!K140</f>
        <v>123.6</v>
      </c>
      <c r="K113" s="204"/>
      <c r="L113" s="25"/>
    </row>
    <row r="114" spans="1:12" ht="45.75" customHeight="1" x14ac:dyDescent="0.3">
      <c r="A114" s="283"/>
      <c r="B114" s="315" t="s">
        <v>449</v>
      </c>
      <c r="C114" s="291" t="s">
        <v>102</v>
      </c>
      <c r="D114" s="291" t="s">
        <v>92</v>
      </c>
      <c r="E114" s="291" t="s">
        <v>23</v>
      </c>
      <c r="F114" s="291" t="s">
        <v>450</v>
      </c>
      <c r="G114" s="291"/>
      <c r="H114" s="292">
        <f>H115</f>
        <v>531.1</v>
      </c>
      <c r="K114" s="204"/>
      <c r="L114" s="25"/>
    </row>
    <row r="115" spans="1:12" ht="45.75" customHeight="1" x14ac:dyDescent="0.3">
      <c r="A115" s="283"/>
      <c r="B115" s="315" t="s">
        <v>79</v>
      </c>
      <c r="C115" s="291" t="s">
        <v>102</v>
      </c>
      <c r="D115" s="291" t="s">
        <v>92</v>
      </c>
      <c r="E115" s="291" t="s">
        <v>23</v>
      </c>
      <c r="F115" s="291" t="s">
        <v>450</v>
      </c>
      <c r="G115" s="291" t="s">
        <v>80</v>
      </c>
      <c r="H115" s="292">
        <f>'прил._6(7)'!K142</f>
        <v>531.1</v>
      </c>
      <c r="K115" s="204"/>
      <c r="L115" s="25"/>
    </row>
    <row r="116" spans="1:12" ht="45.75" customHeight="1" x14ac:dyDescent="0.3">
      <c r="A116" s="283"/>
      <c r="B116" s="315" t="s">
        <v>459</v>
      </c>
      <c r="C116" s="291" t="s">
        <v>102</v>
      </c>
      <c r="D116" s="291" t="s">
        <v>92</v>
      </c>
      <c r="E116" s="291" t="s">
        <v>23</v>
      </c>
      <c r="F116" s="291" t="s">
        <v>460</v>
      </c>
      <c r="G116" s="291"/>
      <c r="H116" s="292">
        <f>H117</f>
        <v>1245.7</v>
      </c>
      <c r="K116" s="204"/>
      <c r="L116" s="25"/>
    </row>
    <row r="117" spans="1:12" ht="45.75" customHeight="1" x14ac:dyDescent="0.3">
      <c r="A117" s="283"/>
      <c r="B117" s="315" t="s">
        <v>79</v>
      </c>
      <c r="C117" s="291" t="s">
        <v>102</v>
      </c>
      <c r="D117" s="291" t="s">
        <v>92</v>
      </c>
      <c r="E117" s="291" t="s">
        <v>23</v>
      </c>
      <c r="F117" s="291" t="s">
        <v>460</v>
      </c>
      <c r="G117" s="291" t="s">
        <v>410</v>
      </c>
      <c r="H117" s="292">
        <v>1245.7</v>
      </c>
      <c r="K117" s="204"/>
      <c r="L117" s="25"/>
    </row>
    <row r="118" spans="1:12" ht="32.25" customHeight="1" x14ac:dyDescent="0.3">
      <c r="A118" s="285"/>
      <c r="B118" s="480" t="s">
        <v>72</v>
      </c>
      <c r="C118" s="288" t="s">
        <v>73</v>
      </c>
      <c r="D118" s="288" t="s">
        <v>65</v>
      </c>
      <c r="E118" s="288" t="s">
        <v>23</v>
      </c>
      <c r="F118" s="288" t="s">
        <v>126</v>
      </c>
      <c r="G118" s="288"/>
      <c r="H118" s="289">
        <f>H121</f>
        <v>853.1</v>
      </c>
      <c r="I118" s="69">
        <f>I121</f>
        <v>0</v>
      </c>
      <c r="J118" s="79">
        <f>J121</f>
        <v>0</v>
      </c>
      <c r="K118" s="207"/>
      <c r="L118" s="25"/>
    </row>
    <row r="119" spans="1:12" ht="24.75" customHeight="1" x14ac:dyDescent="0.3">
      <c r="A119" s="285"/>
      <c r="B119" s="290" t="s">
        <v>51</v>
      </c>
      <c r="C119" s="291" t="s">
        <v>73</v>
      </c>
      <c r="D119" s="291" t="s">
        <v>74</v>
      </c>
      <c r="E119" s="291" t="s">
        <v>23</v>
      </c>
      <c r="F119" s="291" t="s">
        <v>126</v>
      </c>
      <c r="G119" s="291"/>
      <c r="H119" s="292">
        <f>'прил._6(7)'!K36</f>
        <v>853.1</v>
      </c>
      <c r="K119" s="204"/>
      <c r="L119" s="25"/>
    </row>
    <row r="120" spans="1:12" ht="32.25" x14ac:dyDescent="0.3">
      <c r="A120" s="285"/>
      <c r="B120" s="290" t="s">
        <v>68</v>
      </c>
      <c r="C120" s="291" t="s">
        <v>73</v>
      </c>
      <c r="D120" s="291" t="s">
        <v>74</v>
      </c>
      <c r="E120" s="291" t="s">
        <v>23</v>
      </c>
      <c r="F120" s="291" t="s">
        <v>138</v>
      </c>
      <c r="G120" s="291"/>
      <c r="H120" s="292">
        <f>H121</f>
        <v>853.1</v>
      </c>
      <c r="K120" s="204"/>
      <c r="L120" s="25"/>
    </row>
    <row r="121" spans="1:12" ht="78" customHeight="1" x14ac:dyDescent="0.3">
      <c r="A121" s="285"/>
      <c r="B121" s="290" t="s">
        <v>75</v>
      </c>
      <c r="C121" s="291" t="s">
        <v>73</v>
      </c>
      <c r="D121" s="291" t="s">
        <v>74</v>
      </c>
      <c r="E121" s="291" t="s">
        <v>23</v>
      </c>
      <c r="F121" s="291" t="s">
        <v>138</v>
      </c>
      <c r="G121" s="291" t="s">
        <v>76</v>
      </c>
      <c r="H121" s="292">
        <f>'прил._6(7)'!K36</f>
        <v>853.1</v>
      </c>
      <c r="K121" s="204"/>
      <c r="L121" s="25"/>
    </row>
    <row r="122" spans="1:12" ht="18" customHeight="1" x14ac:dyDescent="0.3">
      <c r="A122" s="285"/>
      <c r="B122" s="319" t="s">
        <v>165</v>
      </c>
      <c r="C122" s="288" t="s">
        <v>78</v>
      </c>
      <c r="D122" s="288" t="s">
        <v>74</v>
      </c>
      <c r="E122" s="288" t="s">
        <v>23</v>
      </c>
      <c r="F122" s="288" t="s">
        <v>126</v>
      </c>
      <c r="G122" s="288"/>
      <c r="H122" s="320">
        <f>H123</f>
        <v>10588.4</v>
      </c>
      <c r="I122" s="69" t="e">
        <f>I125+I126+I131+#REF!+I134+I137+I140+I127</f>
        <v>#REF!</v>
      </c>
      <c r="J122" s="79" t="e">
        <f>J125+J126+J131+#REF!+J134+J137+J140+J127</f>
        <v>#REF!</v>
      </c>
      <c r="K122" s="207"/>
      <c r="L122" s="25"/>
    </row>
    <row r="123" spans="1:12" ht="16.5" customHeight="1" x14ac:dyDescent="0.3">
      <c r="A123" s="283"/>
      <c r="B123" s="290" t="s">
        <v>165</v>
      </c>
      <c r="C123" s="291" t="s">
        <v>78</v>
      </c>
      <c r="D123" s="291" t="s">
        <v>74</v>
      </c>
      <c r="E123" s="291" t="s">
        <v>23</v>
      </c>
      <c r="F123" s="291" t="s">
        <v>126</v>
      </c>
      <c r="G123" s="291"/>
      <c r="H123" s="292">
        <f>H124+H128+H130+H134+H137+H140+H143+H145</f>
        <v>10588.4</v>
      </c>
      <c r="K123" s="208"/>
      <c r="L123" s="25"/>
    </row>
    <row r="124" spans="1:12" ht="32.25" x14ac:dyDescent="0.3">
      <c r="A124" s="283"/>
      <c r="B124" s="290" t="s">
        <v>68</v>
      </c>
      <c r="C124" s="291" t="s">
        <v>78</v>
      </c>
      <c r="D124" s="291" t="s">
        <v>74</v>
      </c>
      <c r="E124" s="291" t="s">
        <v>23</v>
      </c>
      <c r="F124" s="291" t="s">
        <v>138</v>
      </c>
      <c r="G124" s="291"/>
      <c r="H124" s="292">
        <f>H125+H126+H127</f>
        <v>4712</v>
      </c>
      <c r="K124" s="204"/>
      <c r="L124" s="25"/>
    </row>
    <row r="125" spans="1:12" ht="98.25" customHeight="1" x14ac:dyDescent="0.3">
      <c r="A125" s="283"/>
      <c r="B125" s="290" t="s">
        <v>75</v>
      </c>
      <c r="C125" s="291" t="s">
        <v>78</v>
      </c>
      <c r="D125" s="291" t="s">
        <v>74</v>
      </c>
      <c r="E125" s="291" t="s">
        <v>23</v>
      </c>
      <c r="F125" s="291" t="s">
        <v>138</v>
      </c>
      <c r="G125" s="291" t="s">
        <v>76</v>
      </c>
      <c r="H125" s="292">
        <f>'прил._6(7)'!K41</f>
        <v>3414.4</v>
      </c>
      <c r="K125" s="206"/>
    </row>
    <row r="126" spans="1:12" ht="67.5" customHeight="1" x14ac:dyDescent="0.3">
      <c r="A126" s="283"/>
      <c r="B126" s="290" t="s">
        <v>79</v>
      </c>
      <c r="C126" s="291" t="s">
        <v>78</v>
      </c>
      <c r="D126" s="291" t="s">
        <v>74</v>
      </c>
      <c r="E126" s="291" t="s">
        <v>23</v>
      </c>
      <c r="F126" s="291" t="s">
        <v>138</v>
      </c>
      <c r="G126" s="291" t="s">
        <v>80</v>
      </c>
      <c r="H126" s="292">
        <f>'прил._6(7)'!K42</f>
        <v>1278.8</v>
      </c>
      <c r="K126" s="202"/>
    </row>
    <row r="127" spans="1:12" ht="20.25" customHeight="1" x14ac:dyDescent="0.3">
      <c r="A127" s="283"/>
      <c r="B127" s="290" t="s">
        <v>81</v>
      </c>
      <c r="C127" s="291" t="s">
        <v>78</v>
      </c>
      <c r="D127" s="291" t="s">
        <v>74</v>
      </c>
      <c r="E127" s="291" t="s">
        <v>23</v>
      </c>
      <c r="F127" s="291" t="s">
        <v>138</v>
      </c>
      <c r="G127" s="291" t="s">
        <v>82</v>
      </c>
      <c r="H127" s="292">
        <f>'прил._6(7)'!K43</f>
        <v>18.8</v>
      </c>
      <c r="K127" s="202"/>
    </row>
    <row r="128" spans="1:12" ht="20.25" customHeight="1" x14ac:dyDescent="0.3">
      <c r="A128" s="283"/>
      <c r="B128" s="290" t="s">
        <v>171</v>
      </c>
      <c r="C128" s="291" t="s">
        <v>78</v>
      </c>
      <c r="D128" s="291" t="s">
        <v>74</v>
      </c>
      <c r="E128" s="291" t="s">
        <v>23</v>
      </c>
      <c r="F128" s="291" t="s">
        <v>126</v>
      </c>
      <c r="G128" s="291"/>
      <c r="H128" s="292">
        <f>H129</f>
        <v>5109.1000000000004</v>
      </c>
      <c r="K128" s="202"/>
    </row>
    <row r="129" spans="1:11" ht="30" customHeight="1" x14ac:dyDescent="0.3">
      <c r="A129" s="283"/>
      <c r="B129" s="517" t="s">
        <v>336</v>
      </c>
      <c r="C129" s="515" t="s">
        <v>78</v>
      </c>
      <c r="D129" s="515" t="s">
        <v>74</v>
      </c>
      <c r="E129" s="515" t="s">
        <v>23</v>
      </c>
      <c r="F129" s="515" t="s">
        <v>172</v>
      </c>
      <c r="G129" s="515" t="s">
        <v>82</v>
      </c>
      <c r="H129" s="516">
        <f>'прил._6(7)'!K68</f>
        <v>5109.1000000000004</v>
      </c>
      <c r="K129" s="202"/>
    </row>
    <row r="130" spans="1:11" ht="51" customHeight="1" x14ac:dyDescent="0.3">
      <c r="A130" s="280"/>
      <c r="B130" s="290" t="s">
        <v>35</v>
      </c>
      <c r="C130" s="291" t="s">
        <v>78</v>
      </c>
      <c r="D130" s="291" t="s">
        <v>74</v>
      </c>
      <c r="E130" s="291" t="s">
        <v>23</v>
      </c>
      <c r="F130" s="291" t="s">
        <v>142</v>
      </c>
      <c r="G130" s="291"/>
      <c r="H130" s="292">
        <f>'прил._6(7)'!K70</f>
        <v>245.3</v>
      </c>
      <c r="K130" s="202"/>
    </row>
    <row r="131" spans="1:11" ht="81" customHeight="1" x14ac:dyDescent="0.3">
      <c r="A131" s="280"/>
      <c r="B131" s="290" t="s">
        <v>75</v>
      </c>
      <c r="C131" s="291" t="s">
        <v>78</v>
      </c>
      <c r="D131" s="291" t="s">
        <v>74</v>
      </c>
      <c r="E131" s="291" t="s">
        <v>23</v>
      </c>
      <c r="F131" s="291" t="s">
        <v>142</v>
      </c>
      <c r="G131" s="291" t="s">
        <v>76</v>
      </c>
      <c r="H131" s="292">
        <f>'прил._6(7)'!K74</f>
        <v>245.3</v>
      </c>
      <c r="K131" s="206"/>
    </row>
    <row r="132" spans="1:11" ht="27" customHeight="1" x14ac:dyDescent="0.3">
      <c r="A132" s="283"/>
      <c r="B132" s="290" t="s">
        <v>55</v>
      </c>
      <c r="C132" s="291" t="s">
        <v>78</v>
      </c>
      <c r="D132" s="291" t="s">
        <v>67</v>
      </c>
      <c r="E132" s="291" t="s">
        <v>23</v>
      </c>
      <c r="F132" s="291" t="s">
        <v>126</v>
      </c>
      <c r="G132" s="291"/>
      <c r="H132" s="292">
        <v>3.8</v>
      </c>
      <c r="K132" s="202"/>
    </row>
    <row r="133" spans="1:11" ht="55.5" customHeight="1" x14ac:dyDescent="0.3">
      <c r="A133" s="283"/>
      <c r="B133" s="290" t="s">
        <v>83</v>
      </c>
      <c r="C133" s="291" t="s">
        <v>78</v>
      </c>
      <c r="D133" s="291" t="s">
        <v>67</v>
      </c>
      <c r="E133" s="291" t="s">
        <v>23</v>
      </c>
      <c r="F133" s="291" t="s">
        <v>139</v>
      </c>
      <c r="G133" s="291"/>
      <c r="H133" s="292">
        <v>3.8</v>
      </c>
      <c r="K133" s="202"/>
    </row>
    <row r="134" spans="1:11" ht="31.5" customHeight="1" x14ac:dyDescent="0.3">
      <c r="A134" s="283"/>
      <c r="B134" s="290" t="s">
        <v>79</v>
      </c>
      <c r="C134" s="291" t="s">
        <v>78</v>
      </c>
      <c r="D134" s="291" t="s">
        <v>67</v>
      </c>
      <c r="E134" s="291" t="s">
        <v>23</v>
      </c>
      <c r="F134" s="291" t="s">
        <v>139</v>
      </c>
      <c r="G134" s="291" t="s">
        <v>80</v>
      </c>
      <c r="H134" s="292">
        <f>'прил._6(7)'!K46</f>
        <v>3.8</v>
      </c>
      <c r="K134" s="202"/>
    </row>
    <row r="135" spans="1:11" ht="34.5" customHeight="1" x14ac:dyDescent="0.3">
      <c r="A135" s="283"/>
      <c r="B135" s="290" t="s">
        <v>54</v>
      </c>
      <c r="C135" s="291" t="s">
        <v>78</v>
      </c>
      <c r="D135" s="291" t="s">
        <v>85</v>
      </c>
      <c r="E135" s="291" t="s">
        <v>23</v>
      </c>
      <c r="F135" s="291" t="s">
        <v>126</v>
      </c>
      <c r="G135" s="291"/>
      <c r="H135" s="292">
        <f>H137</f>
        <v>10</v>
      </c>
      <c r="K135" s="202"/>
    </row>
    <row r="136" spans="1:11" ht="20.25" customHeight="1" x14ac:dyDescent="0.3">
      <c r="A136" s="283"/>
      <c r="B136" s="290" t="s">
        <v>86</v>
      </c>
      <c r="C136" s="291" t="s">
        <v>78</v>
      </c>
      <c r="D136" s="291" t="s">
        <v>85</v>
      </c>
      <c r="E136" s="291" t="s">
        <v>23</v>
      </c>
      <c r="F136" s="291" t="s">
        <v>140</v>
      </c>
      <c r="G136" s="291"/>
      <c r="H136" s="292">
        <f>H137</f>
        <v>10</v>
      </c>
      <c r="K136" s="202"/>
    </row>
    <row r="137" spans="1:11" ht="22.5" customHeight="1" x14ac:dyDescent="0.3">
      <c r="A137" s="283"/>
      <c r="B137" s="321" t="s">
        <v>81</v>
      </c>
      <c r="C137" s="303" t="s">
        <v>78</v>
      </c>
      <c r="D137" s="303" t="s">
        <v>85</v>
      </c>
      <c r="E137" s="303" t="s">
        <v>23</v>
      </c>
      <c r="F137" s="303" t="s">
        <v>140</v>
      </c>
      <c r="G137" s="303" t="s">
        <v>82</v>
      </c>
      <c r="H137" s="322">
        <f>'прил._6(7)'!K56</f>
        <v>10</v>
      </c>
      <c r="K137" s="202"/>
    </row>
    <row r="138" spans="1:11" s="23" customFormat="1" ht="34.5" customHeight="1" x14ac:dyDescent="0.3">
      <c r="A138" s="280"/>
      <c r="B138" s="295" t="s">
        <v>50</v>
      </c>
      <c r="C138" s="291" t="s">
        <v>78</v>
      </c>
      <c r="D138" s="291" t="s">
        <v>89</v>
      </c>
      <c r="E138" s="291" t="s">
        <v>23</v>
      </c>
      <c r="F138" s="291" t="s">
        <v>126</v>
      </c>
      <c r="G138" s="291"/>
      <c r="H138" s="292">
        <f>H140</f>
        <v>453</v>
      </c>
      <c r="K138" s="202"/>
    </row>
    <row r="139" spans="1:11" ht="32.25" x14ac:dyDescent="0.3">
      <c r="A139" s="280"/>
      <c r="B139" s="294" t="s">
        <v>110</v>
      </c>
      <c r="C139" s="291" t="s">
        <v>78</v>
      </c>
      <c r="D139" s="291" t="s">
        <v>89</v>
      </c>
      <c r="E139" s="291" t="s">
        <v>23</v>
      </c>
      <c r="F139" s="291" t="s">
        <v>141</v>
      </c>
      <c r="G139" s="291"/>
      <c r="H139" s="292">
        <f>H140</f>
        <v>453</v>
      </c>
      <c r="K139" s="202"/>
    </row>
    <row r="140" spans="1:11" ht="32.25" x14ac:dyDescent="0.3">
      <c r="A140" s="280"/>
      <c r="B140" s="294" t="s">
        <v>111</v>
      </c>
      <c r="C140" s="291" t="s">
        <v>78</v>
      </c>
      <c r="D140" s="291" t="s">
        <v>89</v>
      </c>
      <c r="E140" s="291" t="s">
        <v>23</v>
      </c>
      <c r="F140" s="291" t="s">
        <v>141</v>
      </c>
      <c r="G140" s="291" t="s">
        <v>112</v>
      </c>
      <c r="H140" s="292">
        <f>'прил._6(7)'!K176</f>
        <v>453</v>
      </c>
      <c r="K140" s="206"/>
    </row>
    <row r="141" spans="1:11" ht="18.75" x14ac:dyDescent="0.3">
      <c r="A141" s="280"/>
      <c r="B141" s="211" t="s">
        <v>302</v>
      </c>
      <c r="C141" s="323" t="s">
        <v>78</v>
      </c>
      <c r="D141" s="323" t="s">
        <v>148</v>
      </c>
      <c r="E141" s="323" t="s">
        <v>23</v>
      </c>
      <c r="F141" s="323" t="s">
        <v>126</v>
      </c>
      <c r="G141" s="324"/>
      <c r="H141" s="325">
        <f>H143</f>
        <v>27.5</v>
      </c>
      <c r="K141" s="206"/>
    </row>
    <row r="142" spans="1:11" ht="63.75" x14ac:dyDescent="0.3">
      <c r="A142" s="280"/>
      <c r="B142" s="211" t="s">
        <v>303</v>
      </c>
      <c r="C142" s="323" t="s">
        <v>78</v>
      </c>
      <c r="D142" s="323" t="s">
        <v>148</v>
      </c>
      <c r="E142" s="323" t="s">
        <v>23</v>
      </c>
      <c r="F142" s="323" t="s">
        <v>126</v>
      </c>
      <c r="G142" s="324"/>
      <c r="H142" s="325">
        <f>H143</f>
        <v>27.5</v>
      </c>
      <c r="K142" s="206"/>
    </row>
    <row r="143" spans="1:11" ht="18.75" x14ac:dyDescent="0.3">
      <c r="A143" s="280"/>
      <c r="B143" s="326" t="s">
        <v>69</v>
      </c>
      <c r="C143" s="323" t="s">
        <v>78</v>
      </c>
      <c r="D143" s="323" t="s">
        <v>148</v>
      </c>
      <c r="E143" s="323" t="s">
        <v>23</v>
      </c>
      <c r="F143" s="323" t="s">
        <v>304</v>
      </c>
      <c r="G143" s="324" t="s">
        <v>70</v>
      </c>
      <c r="H143" s="325">
        <f>'прил._6(7)'!K49</f>
        <v>27.5</v>
      </c>
      <c r="K143" s="206"/>
    </row>
    <row r="144" spans="1:11" ht="32.25" x14ac:dyDescent="0.3">
      <c r="A144" s="280"/>
      <c r="B144" s="211" t="s">
        <v>337</v>
      </c>
      <c r="C144" s="323" t="s">
        <v>78</v>
      </c>
      <c r="D144" s="323" t="s">
        <v>148</v>
      </c>
      <c r="E144" s="323" t="s">
        <v>23</v>
      </c>
      <c r="F144" s="323" t="s">
        <v>126</v>
      </c>
      <c r="G144" s="324"/>
      <c r="H144" s="325">
        <f>H145</f>
        <v>27.7</v>
      </c>
      <c r="K144" s="206"/>
    </row>
    <row r="145" spans="1:256" ht="18.75" x14ac:dyDescent="0.3">
      <c r="A145" s="280"/>
      <c r="B145" s="326" t="s">
        <v>69</v>
      </c>
      <c r="C145" s="323" t="s">
        <v>78</v>
      </c>
      <c r="D145" s="323" t="s">
        <v>148</v>
      </c>
      <c r="E145" s="323" t="s">
        <v>23</v>
      </c>
      <c r="F145" s="323" t="s">
        <v>306</v>
      </c>
      <c r="G145" s="324" t="s">
        <v>70</v>
      </c>
      <c r="H145" s="325">
        <f>'прил._6(7)'!K51</f>
        <v>27.7</v>
      </c>
      <c r="K145" s="206"/>
    </row>
    <row r="146" spans="1:256" ht="32.25" x14ac:dyDescent="0.3">
      <c r="A146" s="280"/>
      <c r="B146" s="327" t="s">
        <v>176</v>
      </c>
      <c r="C146" s="328" t="s">
        <v>174</v>
      </c>
      <c r="D146" s="328" t="s">
        <v>65</v>
      </c>
      <c r="E146" s="328" t="s">
        <v>23</v>
      </c>
      <c r="F146" s="328" t="s">
        <v>126</v>
      </c>
      <c r="G146" s="328"/>
      <c r="H146" s="329">
        <f>H149</f>
        <v>10</v>
      </c>
      <c r="K146" s="206"/>
    </row>
    <row r="147" spans="1:256" ht="32.25" x14ac:dyDescent="0.3">
      <c r="A147" s="280"/>
      <c r="B147" s="330" t="s">
        <v>177</v>
      </c>
      <c r="C147" s="331" t="s">
        <v>174</v>
      </c>
      <c r="D147" s="332" t="s">
        <v>67</v>
      </c>
      <c r="E147" s="332" t="s">
        <v>23</v>
      </c>
      <c r="F147" s="332" t="s">
        <v>126</v>
      </c>
      <c r="G147" s="332"/>
      <c r="H147" s="333">
        <f>H149</f>
        <v>10</v>
      </c>
      <c r="K147" s="206"/>
    </row>
    <row r="148" spans="1:256" ht="32.25" x14ac:dyDescent="0.3">
      <c r="A148" s="280"/>
      <c r="B148" s="330" t="s">
        <v>178</v>
      </c>
      <c r="C148" s="331" t="s">
        <v>174</v>
      </c>
      <c r="D148" s="332" t="s">
        <v>67</v>
      </c>
      <c r="E148" s="332" t="s">
        <v>23</v>
      </c>
      <c r="F148" s="332" t="s">
        <v>126</v>
      </c>
      <c r="G148" s="332"/>
      <c r="H148" s="333">
        <f>H149</f>
        <v>10</v>
      </c>
      <c r="K148" s="206"/>
    </row>
    <row r="149" spans="1:256" ht="48" x14ac:dyDescent="0.3">
      <c r="A149" s="280"/>
      <c r="B149" s="334" t="s">
        <v>179</v>
      </c>
      <c r="C149" s="331" t="s">
        <v>174</v>
      </c>
      <c r="D149" s="332" t="s">
        <v>67</v>
      </c>
      <c r="E149" s="332" t="s">
        <v>23</v>
      </c>
      <c r="F149" s="332" t="s">
        <v>138</v>
      </c>
      <c r="G149" s="332" t="s">
        <v>80</v>
      </c>
      <c r="H149" s="333">
        <f>'прил._6(7)'!K24</f>
        <v>10</v>
      </c>
      <c r="K149" s="206"/>
    </row>
    <row r="150" spans="1:256" customFormat="1" ht="32.25" x14ac:dyDescent="0.3">
      <c r="A150" s="280"/>
      <c r="B150" s="518" t="s">
        <v>164</v>
      </c>
      <c r="C150" s="328" t="s">
        <v>159</v>
      </c>
      <c r="D150" s="519" t="s">
        <v>65</v>
      </c>
      <c r="E150" s="519" t="s">
        <v>23</v>
      </c>
      <c r="F150" s="519" t="s">
        <v>126</v>
      </c>
      <c r="G150" s="519"/>
      <c r="H150" s="520">
        <f>H153</f>
        <v>1</v>
      </c>
      <c r="I150" s="101"/>
      <c r="J150" s="101"/>
      <c r="K150" s="209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01"/>
      <c r="BG150" s="101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01"/>
      <c r="BS150" s="101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01"/>
      <c r="CE150" s="101"/>
      <c r="CF150" s="101"/>
      <c r="CG150" s="101"/>
      <c r="CH150" s="101"/>
      <c r="CI150" s="101"/>
      <c r="CJ150" s="101"/>
      <c r="CK150" s="101"/>
      <c r="CL150" s="101"/>
      <c r="CM150" s="101"/>
      <c r="CN150" s="101"/>
      <c r="CO150" s="101"/>
      <c r="CP150" s="101"/>
      <c r="CQ150" s="101"/>
      <c r="CR150" s="101"/>
      <c r="CS150" s="101"/>
      <c r="CT150" s="101"/>
      <c r="CU150" s="101"/>
      <c r="CV150" s="101"/>
      <c r="CW150" s="101"/>
      <c r="CX150" s="101"/>
      <c r="CY150" s="101"/>
      <c r="CZ150" s="101"/>
      <c r="DA150" s="101"/>
      <c r="DB150" s="101"/>
      <c r="DC150" s="101"/>
      <c r="DD150" s="101"/>
      <c r="DE150" s="101"/>
      <c r="DF150" s="101"/>
      <c r="DG150" s="101"/>
      <c r="DH150" s="101"/>
      <c r="DI150" s="101"/>
      <c r="DJ150" s="101"/>
      <c r="DK150" s="101"/>
      <c r="DL150" s="101"/>
      <c r="DM150" s="101"/>
      <c r="DN150" s="101"/>
      <c r="DO150" s="101"/>
      <c r="DP150" s="101"/>
      <c r="DQ150" s="101"/>
      <c r="DR150" s="101"/>
      <c r="DS150" s="101"/>
      <c r="DT150" s="101"/>
      <c r="DU150" s="101"/>
      <c r="DV150" s="101"/>
      <c r="DW150" s="101"/>
      <c r="DX150" s="101"/>
      <c r="DY150" s="101"/>
      <c r="DZ150" s="101"/>
      <c r="EA150" s="101"/>
      <c r="EB150" s="101"/>
      <c r="EC150" s="101"/>
      <c r="ED150" s="101"/>
      <c r="EE150" s="101"/>
      <c r="EF150" s="101"/>
      <c r="EG150" s="101"/>
      <c r="EH150" s="101"/>
      <c r="EI150" s="101"/>
      <c r="EJ150" s="101"/>
      <c r="EK150" s="101"/>
      <c r="EL150" s="101"/>
      <c r="EM150" s="101"/>
      <c r="EN150" s="101"/>
      <c r="EO150" s="101"/>
      <c r="EP150" s="101"/>
      <c r="EQ150" s="101"/>
      <c r="ER150" s="101"/>
      <c r="ES150" s="101"/>
      <c r="ET150" s="101"/>
      <c r="EU150" s="101"/>
      <c r="EV150" s="101"/>
      <c r="EW150" s="101"/>
      <c r="EX150" s="101"/>
      <c r="EY150" s="101"/>
      <c r="EZ150" s="101"/>
      <c r="FA150" s="101"/>
      <c r="FB150" s="101"/>
      <c r="FC150" s="101"/>
      <c r="FD150" s="101"/>
      <c r="FE150" s="101"/>
      <c r="FF150" s="101"/>
      <c r="FG150" s="101"/>
      <c r="FH150" s="101"/>
      <c r="FI150" s="101"/>
      <c r="FJ150" s="101"/>
      <c r="FK150" s="101"/>
      <c r="FL150" s="101"/>
      <c r="FM150" s="101"/>
      <c r="FN150" s="101"/>
      <c r="FO150" s="101"/>
      <c r="FP150" s="101"/>
      <c r="FQ150" s="101"/>
      <c r="FR150" s="101"/>
      <c r="FS150" s="101"/>
      <c r="FT150" s="101"/>
      <c r="FU150" s="101"/>
      <c r="FV150" s="101"/>
      <c r="FW150" s="101"/>
      <c r="FX150" s="101"/>
      <c r="FY150" s="101"/>
      <c r="FZ150" s="101"/>
      <c r="GA150" s="101"/>
      <c r="GB150" s="101"/>
      <c r="GC150" s="101"/>
      <c r="GD150" s="101"/>
      <c r="GE150" s="101"/>
      <c r="GF150" s="101"/>
      <c r="GG150" s="101"/>
      <c r="GH150" s="101"/>
      <c r="GI150" s="101"/>
      <c r="GJ150" s="101"/>
      <c r="GK150" s="101"/>
      <c r="GL150" s="101"/>
      <c r="GM150" s="101"/>
      <c r="GN150" s="101"/>
      <c r="GO150" s="101"/>
      <c r="GP150" s="101"/>
      <c r="GQ150" s="101"/>
      <c r="GR150" s="101"/>
      <c r="GS150" s="101"/>
      <c r="GT150" s="101"/>
      <c r="GU150" s="101"/>
      <c r="GV150" s="101"/>
      <c r="GW150" s="101"/>
      <c r="GX150" s="101"/>
      <c r="GY150" s="101"/>
      <c r="GZ150" s="101"/>
      <c r="HA150" s="101"/>
      <c r="HB150" s="101"/>
      <c r="HC150" s="101"/>
      <c r="HD150" s="101"/>
      <c r="HE150" s="101"/>
      <c r="HF150" s="101"/>
      <c r="HG150" s="101"/>
      <c r="HH150" s="101"/>
      <c r="HI150" s="101"/>
      <c r="HJ150" s="101"/>
      <c r="HK150" s="101"/>
      <c r="HL150" s="101"/>
      <c r="HM150" s="101"/>
      <c r="HN150" s="101"/>
      <c r="HO150" s="101"/>
      <c r="HP150" s="101"/>
      <c r="HQ150" s="101"/>
      <c r="HR150" s="101"/>
      <c r="HS150" s="101"/>
      <c r="HT150" s="101"/>
      <c r="HU150" s="101"/>
      <c r="HV150" s="101"/>
      <c r="HW150" s="101"/>
      <c r="HX150" s="101"/>
      <c r="HY150" s="101"/>
      <c r="HZ150" s="101"/>
      <c r="IA150" s="101"/>
      <c r="IB150" s="101"/>
      <c r="IC150" s="101"/>
      <c r="ID150" s="101"/>
      <c r="IE150" s="101"/>
      <c r="IF150" s="101"/>
      <c r="IG150" s="101"/>
      <c r="IH150" s="101"/>
      <c r="II150" s="101"/>
      <c r="IJ150" s="101"/>
      <c r="IK150" s="101"/>
      <c r="IL150" s="101"/>
      <c r="IM150" s="101"/>
      <c r="IN150" s="101"/>
      <c r="IO150" s="101"/>
      <c r="IP150" s="101"/>
      <c r="IQ150" s="101"/>
      <c r="IR150" s="101"/>
      <c r="IS150" s="101"/>
      <c r="IT150" s="101"/>
      <c r="IU150" s="101"/>
      <c r="IV150" s="101"/>
    </row>
    <row r="151" spans="1:256" customFormat="1" ht="32.25" x14ac:dyDescent="0.3">
      <c r="A151" s="280"/>
      <c r="B151" s="334" t="s">
        <v>308</v>
      </c>
      <c r="C151" s="331" t="s">
        <v>159</v>
      </c>
      <c r="D151" s="332" t="s">
        <v>67</v>
      </c>
      <c r="E151" s="332" t="s">
        <v>23</v>
      </c>
      <c r="F151" s="332" t="s">
        <v>126</v>
      </c>
      <c r="G151" s="332"/>
      <c r="H151" s="333">
        <f>H153</f>
        <v>1</v>
      </c>
      <c r="I151" s="101"/>
      <c r="J151" s="101"/>
      <c r="K151" s="209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101"/>
      <c r="AW151" s="101"/>
      <c r="AX151" s="101"/>
      <c r="AY151" s="101"/>
      <c r="AZ151" s="101"/>
      <c r="BA151" s="101"/>
      <c r="BB151" s="101"/>
      <c r="BC151" s="101"/>
      <c r="BD151" s="101"/>
      <c r="BE151" s="101"/>
      <c r="BF151" s="101"/>
      <c r="BG151" s="101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1"/>
      <c r="BR151" s="101"/>
      <c r="BS151" s="101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01"/>
      <c r="CE151" s="101"/>
      <c r="CF151" s="101"/>
      <c r="CG151" s="101"/>
      <c r="CH151" s="101"/>
      <c r="CI151" s="101"/>
      <c r="CJ151" s="101"/>
      <c r="CK151" s="101"/>
      <c r="CL151" s="101"/>
      <c r="CM151" s="101"/>
      <c r="CN151" s="101"/>
      <c r="CO151" s="101"/>
      <c r="CP151" s="101"/>
      <c r="CQ151" s="101"/>
      <c r="CR151" s="101"/>
      <c r="CS151" s="101"/>
      <c r="CT151" s="101"/>
      <c r="CU151" s="101"/>
      <c r="CV151" s="101"/>
      <c r="CW151" s="101"/>
      <c r="CX151" s="101"/>
      <c r="CY151" s="101"/>
      <c r="CZ151" s="101"/>
      <c r="DA151" s="101"/>
      <c r="DB151" s="101"/>
      <c r="DC151" s="101"/>
      <c r="DD151" s="101"/>
      <c r="DE151" s="101"/>
      <c r="DF151" s="101"/>
      <c r="DG151" s="101"/>
      <c r="DH151" s="101"/>
      <c r="DI151" s="101"/>
      <c r="DJ151" s="101"/>
      <c r="DK151" s="101"/>
      <c r="DL151" s="101"/>
      <c r="DM151" s="101"/>
      <c r="DN151" s="101"/>
      <c r="DO151" s="101"/>
      <c r="DP151" s="101"/>
      <c r="DQ151" s="101"/>
      <c r="DR151" s="101"/>
      <c r="DS151" s="101"/>
      <c r="DT151" s="101"/>
      <c r="DU151" s="101"/>
      <c r="DV151" s="101"/>
      <c r="DW151" s="101"/>
      <c r="DX151" s="101"/>
      <c r="DY151" s="101"/>
      <c r="DZ151" s="101"/>
      <c r="EA151" s="101"/>
      <c r="EB151" s="101"/>
      <c r="EC151" s="101"/>
      <c r="ED151" s="101"/>
      <c r="EE151" s="101"/>
      <c r="EF151" s="101"/>
      <c r="EG151" s="101"/>
      <c r="EH151" s="101"/>
      <c r="EI151" s="101"/>
      <c r="EJ151" s="101"/>
      <c r="EK151" s="101"/>
      <c r="EL151" s="101"/>
      <c r="EM151" s="101"/>
      <c r="EN151" s="101"/>
      <c r="EO151" s="101"/>
      <c r="EP151" s="101"/>
      <c r="EQ151" s="101"/>
      <c r="ER151" s="101"/>
      <c r="ES151" s="101"/>
      <c r="ET151" s="101"/>
      <c r="EU151" s="101"/>
      <c r="EV151" s="101"/>
      <c r="EW151" s="101"/>
      <c r="EX151" s="101"/>
      <c r="EY151" s="101"/>
      <c r="EZ151" s="101"/>
      <c r="FA151" s="101"/>
      <c r="FB151" s="101"/>
      <c r="FC151" s="101"/>
      <c r="FD151" s="101"/>
      <c r="FE151" s="101"/>
      <c r="FF151" s="101"/>
      <c r="FG151" s="101"/>
      <c r="FH151" s="101"/>
      <c r="FI151" s="101"/>
      <c r="FJ151" s="101"/>
      <c r="FK151" s="101"/>
      <c r="FL151" s="101"/>
      <c r="FM151" s="101"/>
      <c r="FN151" s="101"/>
      <c r="FO151" s="101"/>
      <c r="FP151" s="101"/>
      <c r="FQ151" s="101"/>
      <c r="FR151" s="101"/>
      <c r="FS151" s="101"/>
      <c r="FT151" s="101"/>
      <c r="FU151" s="101"/>
      <c r="FV151" s="101"/>
      <c r="FW151" s="101"/>
      <c r="FX151" s="101"/>
      <c r="FY151" s="101"/>
      <c r="FZ151" s="101"/>
      <c r="GA151" s="101"/>
      <c r="GB151" s="101"/>
      <c r="GC151" s="101"/>
      <c r="GD151" s="101"/>
      <c r="GE151" s="101"/>
      <c r="GF151" s="101"/>
      <c r="GG151" s="101"/>
      <c r="GH151" s="101"/>
      <c r="GI151" s="101"/>
      <c r="GJ151" s="101"/>
      <c r="GK151" s="101"/>
      <c r="GL151" s="101"/>
      <c r="GM151" s="101"/>
      <c r="GN151" s="101"/>
      <c r="GO151" s="101"/>
      <c r="GP151" s="101"/>
      <c r="GQ151" s="101"/>
      <c r="GR151" s="101"/>
      <c r="GS151" s="101"/>
      <c r="GT151" s="101"/>
      <c r="GU151" s="101"/>
      <c r="GV151" s="101"/>
      <c r="GW151" s="101"/>
      <c r="GX151" s="101"/>
      <c r="GY151" s="101"/>
      <c r="GZ151" s="101"/>
      <c r="HA151" s="101"/>
      <c r="HB151" s="101"/>
      <c r="HC151" s="101"/>
      <c r="HD151" s="101"/>
      <c r="HE151" s="101"/>
      <c r="HF151" s="101"/>
      <c r="HG151" s="101"/>
      <c r="HH151" s="101"/>
      <c r="HI151" s="101"/>
      <c r="HJ151" s="101"/>
      <c r="HK151" s="101"/>
      <c r="HL151" s="101"/>
      <c r="HM151" s="101"/>
      <c r="HN151" s="101"/>
      <c r="HO151" s="101"/>
      <c r="HP151" s="101"/>
      <c r="HQ151" s="101"/>
      <c r="HR151" s="101"/>
      <c r="HS151" s="101"/>
      <c r="HT151" s="101"/>
      <c r="HU151" s="101"/>
      <c r="HV151" s="101"/>
      <c r="HW151" s="101"/>
      <c r="HX151" s="101"/>
      <c r="HY151" s="101"/>
      <c r="HZ151" s="101"/>
      <c r="IA151" s="101"/>
      <c r="IB151" s="101"/>
      <c r="IC151" s="101"/>
      <c r="ID151" s="101"/>
      <c r="IE151" s="101"/>
      <c r="IF151" s="101"/>
      <c r="IG151" s="101"/>
      <c r="IH151" s="101"/>
      <c r="II151" s="101"/>
      <c r="IJ151" s="101"/>
      <c r="IK151" s="101"/>
      <c r="IL151" s="101"/>
      <c r="IM151" s="101"/>
      <c r="IN151" s="101"/>
      <c r="IO151" s="101"/>
      <c r="IP151" s="101"/>
      <c r="IQ151" s="101"/>
      <c r="IR151" s="101"/>
      <c r="IS151" s="101"/>
      <c r="IT151" s="101"/>
      <c r="IU151" s="101"/>
      <c r="IV151" s="101"/>
    </row>
    <row r="152" spans="1:256" customFormat="1" ht="32.25" x14ac:dyDescent="0.3">
      <c r="A152" s="280"/>
      <c r="B152" s="334" t="s">
        <v>309</v>
      </c>
      <c r="C152" s="331" t="s">
        <v>159</v>
      </c>
      <c r="D152" s="332" t="s">
        <v>67</v>
      </c>
      <c r="E152" s="332" t="s">
        <v>23</v>
      </c>
      <c r="F152" s="332" t="s">
        <v>161</v>
      </c>
      <c r="G152" s="332"/>
      <c r="H152" s="333">
        <f>H153</f>
        <v>1</v>
      </c>
      <c r="I152" s="101"/>
      <c r="J152" s="101"/>
      <c r="K152" s="209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01"/>
      <c r="BG152" s="101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01"/>
      <c r="BS152" s="101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01"/>
      <c r="CE152" s="101"/>
      <c r="CF152" s="101"/>
      <c r="CG152" s="101"/>
      <c r="CH152" s="101"/>
      <c r="CI152" s="101"/>
      <c r="CJ152" s="101"/>
      <c r="CK152" s="101"/>
      <c r="CL152" s="101"/>
      <c r="CM152" s="101"/>
      <c r="CN152" s="101"/>
      <c r="CO152" s="101"/>
      <c r="CP152" s="101"/>
      <c r="CQ152" s="101"/>
      <c r="CR152" s="101"/>
      <c r="CS152" s="101"/>
      <c r="CT152" s="101"/>
      <c r="CU152" s="101"/>
      <c r="CV152" s="101"/>
      <c r="CW152" s="101"/>
      <c r="CX152" s="101"/>
      <c r="CY152" s="101"/>
      <c r="CZ152" s="101"/>
      <c r="DA152" s="101"/>
      <c r="DB152" s="101"/>
      <c r="DC152" s="101"/>
      <c r="DD152" s="101"/>
      <c r="DE152" s="101"/>
      <c r="DF152" s="101"/>
      <c r="DG152" s="101"/>
      <c r="DH152" s="101"/>
      <c r="DI152" s="101"/>
      <c r="DJ152" s="101"/>
      <c r="DK152" s="101"/>
      <c r="DL152" s="101"/>
      <c r="DM152" s="101"/>
      <c r="DN152" s="101"/>
      <c r="DO152" s="101"/>
      <c r="DP152" s="101"/>
      <c r="DQ152" s="101"/>
      <c r="DR152" s="101"/>
      <c r="DS152" s="101"/>
      <c r="DT152" s="101"/>
      <c r="DU152" s="101"/>
      <c r="DV152" s="101"/>
      <c r="DW152" s="101"/>
      <c r="DX152" s="101"/>
      <c r="DY152" s="101"/>
      <c r="DZ152" s="101"/>
      <c r="EA152" s="101"/>
      <c r="EB152" s="101"/>
      <c r="EC152" s="101"/>
      <c r="ED152" s="101"/>
      <c r="EE152" s="101"/>
      <c r="EF152" s="101"/>
      <c r="EG152" s="101"/>
      <c r="EH152" s="101"/>
      <c r="EI152" s="101"/>
      <c r="EJ152" s="101"/>
      <c r="EK152" s="101"/>
      <c r="EL152" s="101"/>
      <c r="EM152" s="101"/>
      <c r="EN152" s="101"/>
      <c r="EO152" s="101"/>
      <c r="EP152" s="101"/>
      <c r="EQ152" s="101"/>
      <c r="ER152" s="101"/>
      <c r="ES152" s="101"/>
      <c r="ET152" s="101"/>
      <c r="EU152" s="101"/>
      <c r="EV152" s="101"/>
      <c r="EW152" s="101"/>
      <c r="EX152" s="101"/>
      <c r="EY152" s="101"/>
      <c r="EZ152" s="101"/>
      <c r="FA152" s="101"/>
      <c r="FB152" s="101"/>
      <c r="FC152" s="101"/>
      <c r="FD152" s="101"/>
      <c r="FE152" s="101"/>
      <c r="FF152" s="101"/>
      <c r="FG152" s="101"/>
      <c r="FH152" s="101"/>
      <c r="FI152" s="101"/>
      <c r="FJ152" s="101"/>
      <c r="FK152" s="101"/>
      <c r="FL152" s="101"/>
      <c r="FM152" s="101"/>
      <c r="FN152" s="101"/>
      <c r="FO152" s="101"/>
      <c r="FP152" s="101"/>
      <c r="FQ152" s="101"/>
      <c r="FR152" s="101"/>
      <c r="FS152" s="101"/>
      <c r="FT152" s="101"/>
      <c r="FU152" s="101"/>
      <c r="FV152" s="101"/>
      <c r="FW152" s="101"/>
      <c r="FX152" s="101"/>
      <c r="FY152" s="101"/>
      <c r="FZ152" s="101"/>
      <c r="GA152" s="101"/>
      <c r="GB152" s="101"/>
      <c r="GC152" s="101"/>
      <c r="GD152" s="101"/>
      <c r="GE152" s="101"/>
      <c r="GF152" s="101"/>
      <c r="GG152" s="101"/>
      <c r="GH152" s="101"/>
      <c r="GI152" s="101"/>
      <c r="GJ152" s="101"/>
      <c r="GK152" s="101"/>
      <c r="GL152" s="101"/>
      <c r="GM152" s="101"/>
      <c r="GN152" s="101"/>
      <c r="GO152" s="101"/>
      <c r="GP152" s="101"/>
      <c r="GQ152" s="101"/>
      <c r="GR152" s="101"/>
      <c r="GS152" s="101"/>
      <c r="GT152" s="101"/>
      <c r="GU152" s="101"/>
      <c r="GV152" s="101"/>
      <c r="GW152" s="101"/>
      <c r="GX152" s="101"/>
      <c r="GY152" s="101"/>
      <c r="GZ152" s="101"/>
      <c r="HA152" s="101"/>
      <c r="HB152" s="101"/>
      <c r="HC152" s="101"/>
      <c r="HD152" s="101"/>
      <c r="HE152" s="101"/>
      <c r="HF152" s="101"/>
      <c r="HG152" s="101"/>
      <c r="HH152" s="101"/>
      <c r="HI152" s="101"/>
      <c r="HJ152" s="101"/>
      <c r="HK152" s="101"/>
      <c r="HL152" s="101"/>
      <c r="HM152" s="101"/>
      <c r="HN152" s="101"/>
      <c r="HO152" s="101"/>
      <c r="HP152" s="101"/>
      <c r="HQ152" s="101"/>
      <c r="HR152" s="101"/>
      <c r="HS152" s="101"/>
      <c r="HT152" s="101"/>
      <c r="HU152" s="101"/>
      <c r="HV152" s="101"/>
      <c r="HW152" s="101"/>
      <c r="HX152" s="101"/>
      <c r="HY152" s="101"/>
      <c r="HZ152" s="101"/>
      <c r="IA152" s="101"/>
      <c r="IB152" s="101"/>
      <c r="IC152" s="101"/>
      <c r="ID152" s="101"/>
      <c r="IE152" s="101"/>
      <c r="IF152" s="101"/>
      <c r="IG152" s="101"/>
      <c r="IH152" s="101"/>
      <c r="II152" s="101"/>
      <c r="IJ152" s="101"/>
      <c r="IK152" s="101"/>
      <c r="IL152" s="101"/>
      <c r="IM152" s="101"/>
      <c r="IN152" s="101"/>
      <c r="IO152" s="101"/>
      <c r="IP152" s="101"/>
      <c r="IQ152" s="101"/>
      <c r="IR152" s="101"/>
      <c r="IS152" s="101"/>
      <c r="IT152" s="101"/>
      <c r="IU152" s="101"/>
      <c r="IV152" s="101"/>
    </row>
    <row r="153" spans="1:256" customFormat="1" ht="18.75" x14ac:dyDescent="0.3">
      <c r="A153" s="280"/>
      <c r="B153" s="334" t="s">
        <v>310</v>
      </c>
      <c r="C153" s="331" t="s">
        <v>159</v>
      </c>
      <c r="D153" s="332" t="s">
        <v>67</v>
      </c>
      <c r="E153" s="332" t="s">
        <v>23</v>
      </c>
      <c r="F153" s="332" t="s">
        <v>161</v>
      </c>
      <c r="G153" s="332" t="s">
        <v>180</v>
      </c>
      <c r="H153" s="333">
        <f>'прил._6(7)'!K200</f>
        <v>1</v>
      </c>
      <c r="I153" s="101"/>
      <c r="J153" s="101"/>
      <c r="K153" s="209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101"/>
      <c r="AW153" s="101"/>
      <c r="AX153" s="101"/>
      <c r="AY153" s="101"/>
      <c r="AZ153" s="101"/>
      <c r="BA153" s="101"/>
      <c r="BB153" s="101"/>
      <c r="BC153" s="101"/>
      <c r="BD153" s="101"/>
      <c r="BE153" s="101"/>
      <c r="BF153" s="101"/>
      <c r="BG153" s="101"/>
      <c r="BH153" s="101"/>
      <c r="BI153" s="101"/>
      <c r="BJ153" s="101"/>
      <c r="BK153" s="101"/>
      <c r="BL153" s="101"/>
      <c r="BM153" s="101"/>
      <c r="BN153" s="101"/>
      <c r="BO153" s="101"/>
      <c r="BP153" s="101"/>
      <c r="BQ153" s="101"/>
      <c r="BR153" s="101"/>
      <c r="BS153" s="101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01"/>
      <c r="CE153" s="101"/>
      <c r="CF153" s="101"/>
      <c r="CG153" s="101"/>
      <c r="CH153" s="101"/>
      <c r="CI153" s="101"/>
      <c r="CJ153" s="101"/>
      <c r="CK153" s="101"/>
      <c r="CL153" s="101"/>
      <c r="CM153" s="101"/>
      <c r="CN153" s="101"/>
      <c r="CO153" s="101"/>
      <c r="CP153" s="101"/>
      <c r="CQ153" s="101"/>
      <c r="CR153" s="101"/>
      <c r="CS153" s="101"/>
      <c r="CT153" s="101"/>
      <c r="CU153" s="101"/>
      <c r="CV153" s="101"/>
      <c r="CW153" s="101"/>
      <c r="CX153" s="101"/>
      <c r="CY153" s="101"/>
      <c r="CZ153" s="101"/>
      <c r="DA153" s="101"/>
      <c r="DB153" s="101"/>
      <c r="DC153" s="101"/>
      <c r="DD153" s="101"/>
      <c r="DE153" s="101"/>
      <c r="DF153" s="101"/>
      <c r="DG153" s="101"/>
      <c r="DH153" s="101"/>
      <c r="DI153" s="101"/>
      <c r="DJ153" s="101"/>
      <c r="DK153" s="101"/>
      <c r="DL153" s="101"/>
      <c r="DM153" s="101"/>
      <c r="DN153" s="101"/>
      <c r="DO153" s="101"/>
      <c r="DP153" s="101"/>
      <c r="DQ153" s="101"/>
      <c r="DR153" s="101"/>
      <c r="DS153" s="101"/>
      <c r="DT153" s="101"/>
      <c r="DU153" s="101"/>
      <c r="DV153" s="101"/>
      <c r="DW153" s="101"/>
      <c r="DX153" s="101"/>
      <c r="DY153" s="101"/>
      <c r="DZ153" s="101"/>
      <c r="EA153" s="101"/>
      <c r="EB153" s="101"/>
      <c r="EC153" s="101"/>
      <c r="ED153" s="101"/>
      <c r="EE153" s="101"/>
      <c r="EF153" s="101"/>
      <c r="EG153" s="101"/>
      <c r="EH153" s="101"/>
      <c r="EI153" s="101"/>
      <c r="EJ153" s="101"/>
      <c r="EK153" s="101"/>
      <c r="EL153" s="101"/>
      <c r="EM153" s="101"/>
      <c r="EN153" s="101"/>
      <c r="EO153" s="101"/>
      <c r="EP153" s="101"/>
      <c r="EQ153" s="101"/>
      <c r="ER153" s="101"/>
      <c r="ES153" s="101"/>
      <c r="ET153" s="101"/>
      <c r="EU153" s="101"/>
      <c r="EV153" s="101"/>
      <c r="EW153" s="101"/>
      <c r="EX153" s="101"/>
      <c r="EY153" s="101"/>
      <c r="EZ153" s="101"/>
      <c r="FA153" s="101"/>
      <c r="FB153" s="101"/>
      <c r="FC153" s="101"/>
      <c r="FD153" s="101"/>
      <c r="FE153" s="101"/>
      <c r="FF153" s="101"/>
      <c r="FG153" s="101"/>
      <c r="FH153" s="101"/>
      <c r="FI153" s="101"/>
      <c r="FJ153" s="101"/>
      <c r="FK153" s="101"/>
      <c r="FL153" s="101"/>
      <c r="FM153" s="101"/>
      <c r="FN153" s="101"/>
      <c r="FO153" s="101"/>
      <c r="FP153" s="101"/>
      <c r="FQ153" s="101"/>
      <c r="FR153" s="101"/>
      <c r="FS153" s="101"/>
      <c r="FT153" s="101"/>
      <c r="FU153" s="101"/>
      <c r="FV153" s="101"/>
      <c r="FW153" s="101"/>
      <c r="FX153" s="101"/>
      <c r="FY153" s="101"/>
      <c r="FZ153" s="101"/>
      <c r="GA153" s="101"/>
      <c r="GB153" s="101"/>
      <c r="GC153" s="101"/>
      <c r="GD153" s="101"/>
      <c r="GE153" s="101"/>
      <c r="GF153" s="101"/>
      <c r="GG153" s="101"/>
      <c r="GH153" s="101"/>
      <c r="GI153" s="101"/>
      <c r="GJ153" s="101"/>
      <c r="GK153" s="101"/>
      <c r="GL153" s="101"/>
      <c r="GM153" s="101"/>
      <c r="GN153" s="101"/>
      <c r="GO153" s="101"/>
      <c r="GP153" s="101"/>
      <c r="GQ153" s="101"/>
      <c r="GR153" s="101"/>
      <c r="GS153" s="101"/>
      <c r="GT153" s="101"/>
      <c r="GU153" s="101"/>
      <c r="GV153" s="101"/>
      <c r="GW153" s="101"/>
      <c r="GX153" s="101"/>
      <c r="GY153" s="101"/>
      <c r="GZ153" s="101"/>
      <c r="HA153" s="101"/>
      <c r="HB153" s="101"/>
      <c r="HC153" s="101"/>
      <c r="HD153" s="101"/>
      <c r="HE153" s="101"/>
      <c r="HF153" s="101"/>
      <c r="HG153" s="101"/>
      <c r="HH153" s="101"/>
      <c r="HI153" s="101"/>
      <c r="HJ153" s="101"/>
      <c r="HK153" s="101"/>
      <c r="HL153" s="101"/>
      <c r="HM153" s="101"/>
      <c r="HN153" s="101"/>
      <c r="HO153" s="101"/>
      <c r="HP153" s="101"/>
      <c r="HQ153" s="101"/>
      <c r="HR153" s="101"/>
      <c r="HS153" s="101"/>
      <c r="HT153" s="101"/>
      <c r="HU153" s="101"/>
      <c r="HV153" s="101"/>
      <c r="HW153" s="101"/>
      <c r="HX153" s="101"/>
      <c r="HY153" s="101"/>
      <c r="HZ153" s="101"/>
      <c r="IA153" s="101"/>
      <c r="IB153" s="101"/>
      <c r="IC153" s="101"/>
      <c r="ID153" s="101"/>
      <c r="IE153" s="101"/>
      <c r="IF153" s="101"/>
      <c r="IG153" s="101"/>
      <c r="IH153" s="101"/>
      <c r="II153" s="101"/>
      <c r="IJ153" s="101"/>
      <c r="IK153" s="101"/>
      <c r="IL153" s="101"/>
      <c r="IM153" s="101"/>
      <c r="IN153" s="101"/>
      <c r="IO153" s="101"/>
      <c r="IP153" s="101"/>
      <c r="IQ153" s="101"/>
      <c r="IR153" s="101"/>
      <c r="IS153" s="101"/>
      <c r="IT153" s="101"/>
      <c r="IU153" s="101"/>
      <c r="IV153" s="101"/>
    </row>
    <row r="154" spans="1:256" ht="48" x14ac:dyDescent="0.3">
      <c r="A154" s="285"/>
      <c r="B154" s="319" t="s">
        <v>63</v>
      </c>
      <c r="C154" s="288" t="s">
        <v>64</v>
      </c>
      <c r="D154" s="288" t="s">
        <v>65</v>
      </c>
      <c r="E154" s="288" t="s">
        <v>23</v>
      </c>
      <c r="F154" s="288" t="s">
        <v>126</v>
      </c>
      <c r="G154" s="335"/>
      <c r="H154" s="336">
        <f>H157</f>
        <v>70</v>
      </c>
      <c r="K154" s="202"/>
    </row>
    <row r="155" spans="1:256" ht="18.75" x14ac:dyDescent="0.3">
      <c r="A155" s="286"/>
      <c r="B155" s="290" t="s">
        <v>53</v>
      </c>
      <c r="C155" s="291" t="s">
        <v>64</v>
      </c>
      <c r="D155" s="291" t="s">
        <v>67</v>
      </c>
      <c r="E155" s="291" t="s">
        <v>23</v>
      </c>
      <c r="F155" s="291" t="s">
        <v>126</v>
      </c>
      <c r="G155" s="337"/>
      <c r="H155" s="338">
        <f>H156</f>
        <v>70</v>
      </c>
      <c r="K155" s="202"/>
    </row>
    <row r="156" spans="1:256" ht="32.25" x14ac:dyDescent="0.3">
      <c r="A156" s="286"/>
      <c r="B156" s="290" t="s">
        <v>68</v>
      </c>
      <c r="C156" s="291" t="s">
        <v>64</v>
      </c>
      <c r="D156" s="291" t="s">
        <v>67</v>
      </c>
      <c r="E156" s="291" t="s">
        <v>23</v>
      </c>
      <c r="F156" s="291" t="s">
        <v>138</v>
      </c>
      <c r="G156" s="337"/>
      <c r="H156" s="338">
        <f>H157</f>
        <v>70</v>
      </c>
      <c r="K156" s="202"/>
    </row>
    <row r="157" spans="1:256" ht="26.25" customHeight="1" x14ac:dyDescent="0.3">
      <c r="A157" s="286"/>
      <c r="B157" s="326" t="s">
        <v>69</v>
      </c>
      <c r="C157" s="291" t="s">
        <v>64</v>
      </c>
      <c r="D157" s="291" t="s">
        <v>67</v>
      </c>
      <c r="E157" s="291" t="s">
        <v>23</v>
      </c>
      <c r="F157" s="291" t="s">
        <v>138</v>
      </c>
      <c r="G157" s="337" t="s">
        <v>70</v>
      </c>
      <c r="H157" s="338">
        <f>'прил._6(7)'!K29</f>
        <v>70</v>
      </c>
      <c r="K157" s="202"/>
    </row>
    <row r="158" spans="1:256" ht="32.25" customHeight="1" x14ac:dyDescent="0.25">
      <c r="A158" s="25"/>
      <c r="B158" s="22"/>
      <c r="C158" s="70"/>
      <c r="D158" s="70"/>
      <c r="E158" s="70"/>
      <c r="F158" s="70"/>
      <c r="G158" s="70"/>
      <c r="H158" s="71"/>
      <c r="K158" s="202"/>
    </row>
    <row r="159" spans="1:256" ht="32.25" customHeight="1" x14ac:dyDescent="0.3">
      <c r="A159" s="25"/>
      <c r="B159" s="605" t="s">
        <v>417</v>
      </c>
      <c r="C159" s="606"/>
      <c r="D159" s="606"/>
      <c r="E159" s="606"/>
      <c r="F159" s="606"/>
      <c r="G159" s="606"/>
      <c r="H159" s="606"/>
      <c r="K159" s="202"/>
    </row>
    <row r="160" spans="1:256" ht="32.25" customHeight="1" x14ac:dyDescent="0.25">
      <c r="A160" s="25"/>
      <c r="B160" s="22"/>
      <c r="C160" s="70"/>
      <c r="D160" s="70"/>
      <c r="E160" s="70"/>
      <c r="F160" s="70"/>
      <c r="G160" s="70"/>
      <c r="H160" s="71"/>
      <c r="K160" s="202"/>
    </row>
    <row r="161" spans="2:17" x14ac:dyDescent="0.25">
      <c r="G161" s="15"/>
      <c r="K161" s="202"/>
      <c r="O161" s="202"/>
      <c r="P161" s="202"/>
      <c r="Q161" s="202"/>
    </row>
    <row r="162" spans="2:17" x14ac:dyDescent="0.25">
      <c r="B162" s="23"/>
      <c r="C162" s="23"/>
      <c r="D162" s="23"/>
      <c r="E162" s="23"/>
      <c r="F162" s="23"/>
      <c r="G162" s="78"/>
      <c r="H162" s="23"/>
      <c r="K162" s="202"/>
      <c r="O162" s="202"/>
      <c r="P162" s="202"/>
      <c r="Q162" s="202"/>
    </row>
    <row r="163" spans="2:17" x14ac:dyDescent="0.25">
      <c r="K163" s="202"/>
      <c r="O163" s="202"/>
      <c r="P163" s="202"/>
      <c r="Q163" s="202"/>
    </row>
    <row r="164" spans="2:17" x14ac:dyDescent="0.25">
      <c r="K164" s="202"/>
    </row>
  </sheetData>
  <mergeCells count="14">
    <mergeCell ref="C14:F14"/>
    <mergeCell ref="C15:F15"/>
    <mergeCell ref="B159:H159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view="pageBreakPreview" topLeftCell="A179" zoomScale="80" zoomScaleNormal="91" zoomScaleSheetLayoutView="80" workbookViewId="0">
      <selection sqref="A1:K203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3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09" t="s">
        <v>207</v>
      </c>
      <c r="D1" s="609"/>
      <c r="E1" s="609"/>
      <c r="F1" s="609"/>
      <c r="G1" s="609"/>
      <c r="H1" s="609"/>
      <c r="I1" s="609"/>
      <c r="J1" s="609"/>
      <c r="K1" s="609"/>
    </row>
    <row r="2" spans="1:17" x14ac:dyDescent="0.25">
      <c r="C2" s="609" t="s">
        <v>0</v>
      </c>
      <c r="D2" s="609"/>
      <c r="E2" s="609"/>
      <c r="F2" s="609"/>
      <c r="G2" s="609"/>
      <c r="H2" s="609"/>
      <c r="I2" s="609"/>
      <c r="J2" s="609"/>
      <c r="K2" s="609"/>
      <c r="P2" s="119"/>
      <c r="Q2" s="119"/>
    </row>
    <row r="3" spans="1:17" x14ac:dyDescent="0.25">
      <c r="C3" s="609" t="s">
        <v>1</v>
      </c>
      <c r="D3" s="609"/>
      <c r="E3" s="609"/>
      <c r="F3" s="609"/>
      <c r="G3" s="609"/>
      <c r="H3" s="609"/>
      <c r="I3" s="609"/>
      <c r="J3" s="609"/>
      <c r="K3" s="609"/>
    </row>
    <row r="4" spans="1:17" x14ac:dyDescent="0.25">
      <c r="C4" s="609" t="s">
        <v>2</v>
      </c>
      <c r="D4" s="609"/>
      <c r="E4" s="609"/>
      <c r="F4" s="609"/>
      <c r="G4" s="609"/>
      <c r="H4" s="609"/>
      <c r="I4" s="609"/>
      <c r="J4" s="609"/>
      <c r="K4" s="609"/>
    </row>
    <row r="5" spans="1:17" ht="12.75" customHeight="1" x14ac:dyDescent="0.25">
      <c r="C5" s="609" t="s">
        <v>477</v>
      </c>
      <c r="D5" s="609"/>
      <c r="E5" s="609"/>
      <c r="F5" s="609" t="s">
        <v>468</v>
      </c>
      <c r="G5" s="609"/>
      <c r="H5" s="609"/>
      <c r="I5" s="609" t="s">
        <v>468</v>
      </c>
      <c r="J5" s="609"/>
      <c r="K5" s="609"/>
    </row>
    <row r="6" spans="1:17" ht="12.75" customHeight="1" x14ac:dyDescent="0.25">
      <c r="C6" s="609" t="s">
        <v>256</v>
      </c>
      <c r="D6" s="609"/>
      <c r="E6" s="609"/>
      <c r="F6" s="609"/>
      <c r="G6" s="609"/>
      <c r="H6" s="609"/>
      <c r="I6" s="609"/>
      <c r="J6" s="609"/>
      <c r="K6" s="609"/>
    </row>
    <row r="7" spans="1:17" ht="12.75" customHeight="1" x14ac:dyDescent="0.25">
      <c r="C7" s="609" t="s">
        <v>0</v>
      </c>
      <c r="D7" s="609"/>
      <c r="E7" s="609"/>
      <c r="F7" s="609"/>
      <c r="G7" s="609"/>
      <c r="H7" s="609"/>
      <c r="I7" s="609"/>
      <c r="J7" s="609"/>
      <c r="K7" s="609"/>
    </row>
    <row r="8" spans="1:17" ht="12.75" customHeight="1" x14ac:dyDescent="0.25">
      <c r="C8" s="609" t="s">
        <v>1</v>
      </c>
      <c r="D8" s="609"/>
      <c r="E8" s="609"/>
      <c r="F8" s="609"/>
      <c r="G8" s="609"/>
      <c r="H8" s="609"/>
      <c r="I8" s="609"/>
      <c r="J8" s="609"/>
      <c r="K8" s="609"/>
    </row>
    <row r="9" spans="1:17" ht="12.75" customHeight="1" x14ac:dyDescent="0.25">
      <c r="C9" s="609" t="s">
        <v>2</v>
      </c>
      <c r="D9" s="609"/>
      <c r="E9" s="609"/>
      <c r="F9" s="609"/>
      <c r="G9" s="609"/>
      <c r="H9" s="609"/>
      <c r="I9" s="609"/>
      <c r="J9" s="609"/>
      <c r="K9" s="609"/>
    </row>
    <row r="10" spans="1:17" ht="12.75" customHeight="1" x14ac:dyDescent="0.25">
      <c r="C10" s="609" t="s">
        <v>400</v>
      </c>
      <c r="D10" s="609"/>
      <c r="E10" s="609"/>
      <c r="F10" s="609"/>
      <c r="G10" s="609"/>
      <c r="H10" s="609"/>
      <c r="I10" s="609"/>
      <c r="J10" s="609"/>
      <c r="K10" s="609"/>
    </row>
    <row r="11" spans="1:17" ht="12.75" customHeight="1" x14ac:dyDescent="0.25">
      <c r="C11" s="522"/>
      <c r="D11" s="522"/>
      <c r="E11" s="522"/>
      <c r="F11" s="522"/>
      <c r="G11" s="522"/>
      <c r="H11" s="522"/>
      <c r="I11" s="522"/>
      <c r="J11" s="522"/>
      <c r="K11" s="522"/>
    </row>
    <row r="12" spans="1:17" x14ac:dyDescent="0.25">
      <c r="A12" s="610" t="s">
        <v>338</v>
      </c>
      <c r="B12" s="610"/>
      <c r="C12" s="610"/>
      <c r="D12" s="610"/>
      <c r="E12" s="610"/>
      <c r="F12" s="610"/>
      <c r="G12" s="610"/>
      <c r="H12" s="610"/>
      <c r="I12" s="610"/>
      <c r="J12" s="610"/>
      <c r="K12" s="610"/>
    </row>
    <row r="13" spans="1:17" ht="6" customHeight="1" x14ac:dyDescent="0.25">
      <c r="A13" s="612"/>
      <c r="B13" s="612"/>
      <c r="C13" s="612"/>
      <c r="D13" s="612"/>
      <c r="E13" s="612"/>
      <c r="F13" s="612"/>
      <c r="G13" s="612"/>
      <c r="H13" s="612"/>
      <c r="I13" s="612"/>
      <c r="J13" s="612"/>
      <c r="K13" s="612"/>
    </row>
    <row r="14" spans="1:17" ht="17.25" customHeight="1" x14ac:dyDescent="0.25">
      <c r="A14" s="75"/>
      <c r="B14" s="523"/>
      <c r="C14" s="523"/>
      <c r="D14" s="523"/>
      <c r="E14" s="523"/>
      <c r="F14" s="523"/>
      <c r="G14" s="523"/>
      <c r="H14" s="523"/>
      <c r="I14" s="523"/>
      <c r="J14" s="524"/>
      <c r="K14" s="525" t="s">
        <v>58</v>
      </c>
    </row>
    <row r="15" spans="1:17" ht="43.5" customHeight="1" x14ac:dyDescent="0.25">
      <c r="A15" s="74" t="s">
        <v>59</v>
      </c>
      <c r="B15" s="526" t="s">
        <v>4</v>
      </c>
      <c r="C15" s="527" t="s">
        <v>60</v>
      </c>
      <c r="D15" s="528" t="s">
        <v>61</v>
      </c>
      <c r="E15" s="528" t="s">
        <v>6</v>
      </c>
      <c r="F15" s="613" t="s">
        <v>32</v>
      </c>
      <c r="G15" s="614"/>
      <c r="H15" s="614"/>
      <c r="I15" s="615"/>
      <c r="J15" s="529" t="s">
        <v>33</v>
      </c>
      <c r="K15" s="530" t="s">
        <v>147</v>
      </c>
      <c r="L15" s="106"/>
      <c r="M15" s="107"/>
    </row>
    <row r="16" spans="1:17" x14ac:dyDescent="0.25">
      <c r="A16" s="27">
        <v>1</v>
      </c>
      <c r="B16" s="531">
        <v>2</v>
      </c>
      <c r="C16" s="531">
        <v>3</v>
      </c>
      <c r="D16" s="531">
        <v>4</v>
      </c>
      <c r="E16" s="531">
        <v>5</v>
      </c>
      <c r="F16" s="616">
        <v>6</v>
      </c>
      <c r="G16" s="617"/>
      <c r="H16" s="617"/>
      <c r="I16" s="618"/>
      <c r="J16" s="532">
        <v>7</v>
      </c>
      <c r="K16" s="531">
        <v>8</v>
      </c>
      <c r="L16" s="118"/>
      <c r="M16" s="118"/>
    </row>
    <row r="17" spans="1:17" x14ac:dyDescent="0.25">
      <c r="A17" s="27"/>
      <c r="B17" s="533" t="s">
        <v>62</v>
      </c>
      <c r="C17" s="534"/>
      <c r="D17" s="534"/>
      <c r="E17" s="534"/>
      <c r="F17" s="535"/>
      <c r="G17" s="536"/>
      <c r="H17" s="536"/>
      <c r="I17" s="537"/>
      <c r="J17" s="537"/>
      <c r="K17" s="178">
        <f>K30+K18</f>
        <v>33574.100000000006</v>
      </c>
      <c r="L17" s="106"/>
      <c r="M17" s="107"/>
      <c r="N17" s="108"/>
      <c r="O17" s="53"/>
      <c r="Q17" s="53"/>
    </row>
    <row r="18" spans="1:17" ht="18.75" x14ac:dyDescent="0.3">
      <c r="A18" s="262">
        <v>1</v>
      </c>
      <c r="B18" s="345" t="s">
        <v>117</v>
      </c>
      <c r="C18" s="275">
        <v>991</v>
      </c>
      <c r="D18" s="276"/>
      <c r="E18" s="276"/>
      <c r="F18" s="346"/>
      <c r="G18" s="347"/>
      <c r="H18" s="347"/>
      <c r="I18" s="348"/>
      <c r="J18" s="276"/>
      <c r="K18" s="263">
        <f>K25+K24</f>
        <v>80</v>
      </c>
    </row>
    <row r="19" spans="1:17" ht="18.75" x14ac:dyDescent="0.3">
      <c r="A19" s="262"/>
      <c r="B19" s="345" t="s">
        <v>7</v>
      </c>
      <c r="C19" s="275">
        <v>991</v>
      </c>
      <c r="D19" s="276" t="s">
        <v>22</v>
      </c>
      <c r="E19" s="276" t="s">
        <v>23</v>
      </c>
      <c r="F19" s="346"/>
      <c r="G19" s="347"/>
      <c r="H19" s="347"/>
      <c r="I19" s="348"/>
      <c r="J19" s="276"/>
      <c r="K19" s="263">
        <f>K18</f>
        <v>80</v>
      </c>
    </row>
    <row r="20" spans="1:17" ht="42" customHeight="1" x14ac:dyDescent="0.3">
      <c r="A20" s="262"/>
      <c r="B20" s="407" t="s">
        <v>175</v>
      </c>
      <c r="C20" s="275">
        <v>991</v>
      </c>
      <c r="D20" s="276" t="s">
        <v>22</v>
      </c>
      <c r="E20" s="277" t="s">
        <v>26</v>
      </c>
      <c r="F20" s="346"/>
      <c r="G20" s="538"/>
      <c r="H20" s="538"/>
      <c r="I20" s="539"/>
      <c r="J20" s="279"/>
      <c r="K20" s="263">
        <f>K24</f>
        <v>10</v>
      </c>
      <c r="N20" s="107"/>
    </row>
    <row r="21" spans="1:17" ht="25.5" customHeight="1" x14ac:dyDescent="0.3">
      <c r="A21" s="264"/>
      <c r="B21" s="340" t="s">
        <v>176</v>
      </c>
      <c r="C21" s="266">
        <v>991</v>
      </c>
      <c r="D21" s="267" t="s">
        <v>22</v>
      </c>
      <c r="E21" s="268" t="s">
        <v>26</v>
      </c>
      <c r="F21" s="268" t="s">
        <v>174</v>
      </c>
      <c r="G21" s="341" t="s">
        <v>65</v>
      </c>
      <c r="H21" s="269" t="s">
        <v>23</v>
      </c>
      <c r="I21" s="270" t="s">
        <v>126</v>
      </c>
      <c r="J21" s="270"/>
      <c r="K21" s="265">
        <f>K24</f>
        <v>10</v>
      </c>
      <c r="O21" s="53"/>
    </row>
    <row r="22" spans="1:17" ht="18.75" x14ac:dyDescent="0.3">
      <c r="A22" s="264"/>
      <c r="B22" s="340" t="s">
        <v>177</v>
      </c>
      <c r="C22" s="266">
        <v>991</v>
      </c>
      <c r="D22" s="267" t="s">
        <v>22</v>
      </c>
      <c r="E22" s="268" t="s">
        <v>26</v>
      </c>
      <c r="F22" s="268" t="s">
        <v>174</v>
      </c>
      <c r="G22" s="341" t="s">
        <v>67</v>
      </c>
      <c r="H22" s="269" t="s">
        <v>23</v>
      </c>
      <c r="I22" s="270" t="s">
        <v>126</v>
      </c>
      <c r="J22" s="270"/>
      <c r="K22" s="265">
        <f>K24</f>
        <v>10</v>
      </c>
      <c r="N22" s="107"/>
      <c r="P22" s="53"/>
    </row>
    <row r="23" spans="1:17" ht="18.75" x14ac:dyDescent="0.3">
      <c r="A23" s="262"/>
      <c r="B23" s="340" t="s">
        <v>178</v>
      </c>
      <c r="C23" s="266">
        <v>991</v>
      </c>
      <c r="D23" s="267" t="s">
        <v>22</v>
      </c>
      <c r="E23" s="267" t="s">
        <v>26</v>
      </c>
      <c r="F23" s="342" t="s">
        <v>174</v>
      </c>
      <c r="G23" s="343" t="s">
        <v>67</v>
      </c>
      <c r="H23" s="343" t="s">
        <v>23</v>
      </c>
      <c r="I23" s="344" t="s">
        <v>138</v>
      </c>
      <c r="J23" s="267"/>
      <c r="K23" s="265">
        <f>K24</f>
        <v>10</v>
      </c>
    </row>
    <row r="24" spans="1:17" ht="37.5" x14ac:dyDescent="0.3">
      <c r="A24" s="262"/>
      <c r="B24" s="340" t="s">
        <v>179</v>
      </c>
      <c r="C24" s="266">
        <v>991</v>
      </c>
      <c r="D24" s="267" t="s">
        <v>22</v>
      </c>
      <c r="E24" s="267" t="s">
        <v>26</v>
      </c>
      <c r="F24" s="342" t="s">
        <v>174</v>
      </c>
      <c r="G24" s="343" t="s">
        <v>67</v>
      </c>
      <c r="H24" s="343" t="s">
        <v>23</v>
      </c>
      <c r="I24" s="344" t="s">
        <v>138</v>
      </c>
      <c r="J24" s="267" t="s">
        <v>80</v>
      </c>
      <c r="K24" s="265">
        <v>10</v>
      </c>
    </row>
    <row r="25" spans="1:17" ht="20.25" customHeight="1" x14ac:dyDescent="0.3">
      <c r="A25" s="262"/>
      <c r="B25" s="345" t="s">
        <v>7</v>
      </c>
      <c r="C25" s="275">
        <v>991</v>
      </c>
      <c r="D25" s="276" t="s">
        <v>22</v>
      </c>
      <c r="E25" s="276" t="s">
        <v>28</v>
      </c>
      <c r="F25" s="346"/>
      <c r="G25" s="347"/>
      <c r="H25" s="347"/>
      <c r="I25" s="348"/>
      <c r="J25" s="276"/>
      <c r="K25" s="263">
        <f>K29</f>
        <v>70</v>
      </c>
    </row>
    <row r="26" spans="1:17" ht="42.75" customHeight="1" x14ac:dyDescent="0.3">
      <c r="A26" s="264"/>
      <c r="B26" s="349" t="s">
        <v>63</v>
      </c>
      <c r="C26" s="266">
        <v>991</v>
      </c>
      <c r="D26" s="267" t="s">
        <v>22</v>
      </c>
      <c r="E26" s="268" t="s">
        <v>28</v>
      </c>
      <c r="F26" s="268" t="s">
        <v>64</v>
      </c>
      <c r="G26" s="269" t="s">
        <v>65</v>
      </c>
      <c r="H26" s="269" t="s">
        <v>23</v>
      </c>
      <c r="I26" s="270" t="s">
        <v>126</v>
      </c>
      <c r="J26" s="270"/>
      <c r="K26" s="265">
        <f>K29</f>
        <v>70</v>
      </c>
      <c r="O26" s="53"/>
    </row>
    <row r="27" spans="1:17" ht="18.75" x14ac:dyDescent="0.3">
      <c r="A27" s="264"/>
      <c r="B27" s="349" t="s">
        <v>53</v>
      </c>
      <c r="C27" s="266">
        <v>991</v>
      </c>
      <c r="D27" s="267" t="s">
        <v>22</v>
      </c>
      <c r="E27" s="268" t="s">
        <v>28</v>
      </c>
      <c r="F27" s="268" t="s">
        <v>64</v>
      </c>
      <c r="G27" s="269" t="s">
        <v>67</v>
      </c>
      <c r="H27" s="269" t="s">
        <v>23</v>
      </c>
      <c r="I27" s="270" t="s">
        <v>126</v>
      </c>
      <c r="J27" s="270"/>
      <c r="K27" s="265">
        <f>K29</f>
        <v>70</v>
      </c>
      <c r="N27" s="107"/>
      <c r="P27" s="53"/>
    </row>
    <row r="28" spans="1:17" ht="30" customHeight="1" x14ac:dyDescent="0.3">
      <c r="A28" s="264"/>
      <c r="B28" s="350" t="s">
        <v>68</v>
      </c>
      <c r="C28" s="266">
        <v>991</v>
      </c>
      <c r="D28" s="267" t="s">
        <v>22</v>
      </c>
      <c r="E28" s="268" t="s">
        <v>28</v>
      </c>
      <c r="F28" s="268" t="s">
        <v>64</v>
      </c>
      <c r="G28" s="269" t="s">
        <v>67</v>
      </c>
      <c r="H28" s="269" t="s">
        <v>23</v>
      </c>
      <c r="I28" s="270" t="s">
        <v>138</v>
      </c>
      <c r="J28" s="270"/>
      <c r="K28" s="265">
        <f>K29</f>
        <v>70</v>
      </c>
      <c r="O28" s="53"/>
      <c r="P28" s="53"/>
    </row>
    <row r="29" spans="1:17" ht="21" customHeight="1" x14ac:dyDescent="0.3">
      <c r="A29" s="264"/>
      <c r="B29" s="349" t="s">
        <v>69</v>
      </c>
      <c r="C29" s="266">
        <v>991</v>
      </c>
      <c r="D29" s="267" t="s">
        <v>22</v>
      </c>
      <c r="E29" s="268" t="s">
        <v>28</v>
      </c>
      <c r="F29" s="268" t="s">
        <v>64</v>
      </c>
      <c r="G29" s="269" t="s">
        <v>67</v>
      </c>
      <c r="H29" s="269" t="s">
        <v>23</v>
      </c>
      <c r="I29" s="270" t="s">
        <v>138</v>
      </c>
      <c r="J29" s="270" t="s">
        <v>70</v>
      </c>
      <c r="K29" s="265">
        <v>70</v>
      </c>
      <c r="L29" s="106"/>
      <c r="N29" s="107"/>
      <c r="O29" s="53"/>
    </row>
    <row r="30" spans="1:17" ht="36.75" customHeight="1" x14ac:dyDescent="0.3">
      <c r="A30" s="262">
        <v>2</v>
      </c>
      <c r="B30" s="351" t="s">
        <v>71</v>
      </c>
      <c r="C30" s="275">
        <v>992</v>
      </c>
      <c r="D30" s="352"/>
      <c r="E30" s="352"/>
      <c r="F30" s="268"/>
      <c r="G30" s="269"/>
      <c r="H30" s="269"/>
      <c r="I30" s="270"/>
      <c r="J30" s="275"/>
      <c r="K30" s="263">
        <f>K31+K69+K75+K88+K110+K150+K156+K171+K182+K189+K195</f>
        <v>33494.100000000006</v>
      </c>
      <c r="L30" s="106"/>
      <c r="N30" s="107"/>
      <c r="O30" s="53"/>
      <c r="P30" s="53"/>
      <c r="Q30" s="53"/>
    </row>
    <row r="31" spans="1:17" s="51" customFormat="1" ht="18.75" x14ac:dyDescent="0.3">
      <c r="A31" s="262"/>
      <c r="B31" s="351" t="s">
        <v>7</v>
      </c>
      <c r="C31" s="275">
        <v>992</v>
      </c>
      <c r="D31" s="276" t="s">
        <v>22</v>
      </c>
      <c r="E31" s="276" t="s">
        <v>23</v>
      </c>
      <c r="F31" s="277"/>
      <c r="G31" s="278"/>
      <c r="H31" s="278"/>
      <c r="I31" s="279"/>
      <c r="J31" s="276"/>
      <c r="K31" s="263">
        <f>K32+K37+K52+K57</f>
        <v>11168.6</v>
      </c>
      <c r="L31" s="109"/>
      <c r="M31" s="110"/>
      <c r="N31" s="110"/>
    </row>
    <row r="32" spans="1:17" s="51" customFormat="1" ht="41.25" customHeight="1" x14ac:dyDescent="0.3">
      <c r="A32" s="262"/>
      <c r="B32" s="353" t="s">
        <v>37</v>
      </c>
      <c r="C32" s="266">
        <v>992</v>
      </c>
      <c r="D32" s="267" t="s">
        <v>22</v>
      </c>
      <c r="E32" s="267" t="s">
        <v>24</v>
      </c>
      <c r="F32" s="268"/>
      <c r="G32" s="269"/>
      <c r="H32" s="269"/>
      <c r="I32" s="270"/>
      <c r="J32" s="267"/>
      <c r="K32" s="265">
        <f>K36</f>
        <v>853.1</v>
      </c>
      <c r="L32" s="109"/>
      <c r="M32" s="110"/>
      <c r="N32" s="110"/>
    </row>
    <row r="33" spans="1:15" s="51" customFormat="1" ht="18.75" x14ac:dyDescent="0.3">
      <c r="A33" s="262"/>
      <c r="B33" s="349" t="s">
        <v>72</v>
      </c>
      <c r="C33" s="266">
        <v>992</v>
      </c>
      <c r="D33" s="267" t="s">
        <v>22</v>
      </c>
      <c r="E33" s="267" t="s">
        <v>24</v>
      </c>
      <c r="F33" s="268" t="s">
        <v>73</v>
      </c>
      <c r="G33" s="269" t="s">
        <v>65</v>
      </c>
      <c r="H33" s="269" t="s">
        <v>23</v>
      </c>
      <c r="I33" s="270" t="s">
        <v>126</v>
      </c>
      <c r="J33" s="267"/>
      <c r="K33" s="265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2"/>
      <c r="B34" s="349" t="s">
        <v>51</v>
      </c>
      <c r="C34" s="266">
        <v>992</v>
      </c>
      <c r="D34" s="267" t="s">
        <v>22</v>
      </c>
      <c r="E34" s="267" t="s">
        <v>24</v>
      </c>
      <c r="F34" s="268" t="s">
        <v>73</v>
      </c>
      <c r="G34" s="269" t="s">
        <v>74</v>
      </c>
      <c r="H34" s="269" t="s">
        <v>23</v>
      </c>
      <c r="I34" s="270" t="s">
        <v>126</v>
      </c>
      <c r="J34" s="267"/>
      <c r="K34" s="265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2"/>
      <c r="B35" s="349" t="s">
        <v>68</v>
      </c>
      <c r="C35" s="266">
        <v>992</v>
      </c>
      <c r="D35" s="267" t="s">
        <v>22</v>
      </c>
      <c r="E35" s="267" t="s">
        <v>24</v>
      </c>
      <c r="F35" s="268" t="s">
        <v>73</v>
      </c>
      <c r="G35" s="269" t="s">
        <v>74</v>
      </c>
      <c r="H35" s="269" t="s">
        <v>23</v>
      </c>
      <c r="I35" s="270" t="s">
        <v>138</v>
      </c>
      <c r="J35" s="267"/>
      <c r="K35" s="265">
        <f>K36</f>
        <v>853.1</v>
      </c>
      <c r="L35" s="109"/>
      <c r="M35" s="110"/>
      <c r="N35" s="110"/>
    </row>
    <row r="36" spans="1:15" s="51" customFormat="1" ht="60" customHeight="1" x14ac:dyDescent="0.3">
      <c r="A36" s="262"/>
      <c r="B36" s="349" t="s">
        <v>75</v>
      </c>
      <c r="C36" s="266">
        <v>992</v>
      </c>
      <c r="D36" s="267" t="s">
        <v>22</v>
      </c>
      <c r="E36" s="267" t="s">
        <v>24</v>
      </c>
      <c r="F36" s="268" t="s">
        <v>73</v>
      </c>
      <c r="G36" s="269" t="s">
        <v>74</v>
      </c>
      <c r="H36" s="269" t="s">
        <v>23</v>
      </c>
      <c r="I36" s="270" t="s">
        <v>138</v>
      </c>
      <c r="J36" s="267" t="s">
        <v>76</v>
      </c>
      <c r="K36" s="265">
        <v>853.1</v>
      </c>
      <c r="L36" s="109"/>
      <c r="M36" s="110"/>
      <c r="N36" s="110"/>
      <c r="O36" s="54"/>
    </row>
    <row r="37" spans="1:15" s="51" customFormat="1" ht="57.75" customHeight="1" x14ac:dyDescent="0.3">
      <c r="A37" s="262"/>
      <c r="B37" s="353" t="s">
        <v>77</v>
      </c>
      <c r="C37" s="266">
        <v>992</v>
      </c>
      <c r="D37" s="267" t="s">
        <v>22</v>
      </c>
      <c r="E37" s="267" t="s">
        <v>25</v>
      </c>
      <c r="F37" s="268"/>
      <c r="G37" s="269"/>
      <c r="H37" s="269"/>
      <c r="I37" s="270"/>
      <c r="J37" s="267"/>
      <c r="K37" s="265">
        <f>K41+K42+K43+K46+K47</f>
        <v>4771</v>
      </c>
      <c r="L37" s="109"/>
      <c r="M37" s="111"/>
      <c r="N37" s="110"/>
    </row>
    <row r="38" spans="1:15" s="51" customFormat="1" ht="18.75" x14ac:dyDescent="0.3">
      <c r="A38" s="262"/>
      <c r="B38" s="349" t="s">
        <v>165</v>
      </c>
      <c r="C38" s="266">
        <v>992</v>
      </c>
      <c r="D38" s="267" t="s">
        <v>22</v>
      </c>
      <c r="E38" s="267" t="s">
        <v>25</v>
      </c>
      <c r="F38" s="268" t="s">
        <v>78</v>
      </c>
      <c r="G38" s="269" t="s">
        <v>65</v>
      </c>
      <c r="H38" s="269" t="s">
        <v>23</v>
      </c>
      <c r="I38" s="270" t="s">
        <v>126</v>
      </c>
      <c r="J38" s="267"/>
      <c r="K38" s="265">
        <f>K39+K44+K47</f>
        <v>4771</v>
      </c>
      <c r="L38" s="109"/>
      <c r="M38" s="110"/>
      <c r="N38" s="110"/>
    </row>
    <row r="39" spans="1:15" ht="18.75" x14ac:dyDescent="0.3">
      <c r="A39" s="272"/>
      <c r="B39" s="349" t="s">
        <v>165</v>
      </c>
      <c r="C39" s="266">
        <v>992</v>
      </c>
      <c r="D39" s="267" t="s">
        <v>22</v>
      </c>
      <c r="E39" s="267" t="s">
        <v>25</v>
      </c>
      <c r="F39" s="268" t="s">
        <v>78</v>
      </c>
      <c r="G39" s="269" t="s">
        <v>74</v>
      </c>
      <c r="H39" s="269" t="s">
        <v>23</v>
      </c>
      <c r="I39" s="270" t="s">
        <v>126</v>
      </c>
      <c r="J39" s="267"/>
      <c r="K39" s="265">
        <f>K40</f>
        <v>4712</v>
      </c>
    </row>
    <row r="40" spans="1:15" ht="18.75" x14ac:dyDescent="0.3">
      <c r="A40" s="272"/>
      <c r="B40" s="349" t="s">
        <v>68</v>
      </c>
      <c r="C40" s="266">
        <v>992</v>
      </c>
      <c r="D40" s="267" t="s">
        <v>22</v>
      </c>
      <c r="E40" s="267" t="s">
        <v>25</v>
      </c>
      <c r="F40" s="268" t="s">
        <v>78</v>
      </c>
      <c r="G40" s="269" t="s">
        <v>74</v>
      </c>
      <c r="H40" s="269" t="s">
        <v>23</v>
      </c>
      <c r="I40" s="270" t="s">
        <v>138</v>
      </c>
      <c r="J40" s="267"/>
      <c r="K40" s="265">
        <f>K41+K42+K43</f>
        <v>4712</v>
      </c>
    </row>
    <row r="41" spans="1:15" ht="58.5" customHeight="1" x14ac:dyDescent="0.3">
      <c r="A41" s="272"/>
      <c r="B41" s="349" t="s">
        <v>75</v>
      </c>
      <c r="C41" s="266">
        <v>992</v>
      </c>
      <c r="D41" s="267" t="s">
        <v>22</v>
      </c>
      <c r="E41" s="267" t="s">
        <v>25</v>
      </c>
      <c r="F41" s="268" t="s">
        <v>78</v>
      </c>
      <c r="G41" s="269" t="s">
        <v>74</v>
      </c>
      <c r="H41" s="269" t="s">
        <v>23</v>
      </c>
      <c r="I41" s="270" t="s">
        <v>138</v>
      </c>
      <c r="J41" s="267" t="s">
        <v>76</v>
      </c>
      <c r="K41" s="265">
        <f>3454.6-40.2</f>
        <v>3414.4</v>
      </c>
      <c r="L41" s="104">
        <v>-40.200000000000003</v>
      </c>
    </row>
    <row r="42" spans="1:15" ht="28.5" customHeight="1" x14ac:dyDescent="0.3">
      <c r="A42" s="273"/>
      <c r="B42" s="349" t="s">
        <v>79</v>
      </c>
      <c r="C42" s="266">
        <v>992</v>
      </c>
      <c r="D42" s="267" t="s">
        <v>22</v>
      </c>
      <c r="E42" s="267" t="s">
        <v>25</v>
      </c>
      <c r="F42" s="268" t="s">
        <v>78</v>
      </c>
      <c r="G42" s="269" t="s">
        <v>74</v>
      </c>
      <c r="H42" s="269" t="s">
        <v>23</v>
      </c>
      <c r="I42" s="270" t="s">
        <v>138</v>
      </c>
      <c r="J42" s="267" t="s">
        <v>80</v>
      </c>
      <c r="K42" s="265">
        <f>1281.1-2.3</f>
        <v>1278.8</v>
      </c>
    </row>
    <row r="43" spans="1:15" ht="16.5" customHeight="1" x14ac:dyDescent="0.3">
      <c r="A43" s="273"/>
      <c r="B43" s="349" t="s">
        <v>81</v>
      </c>
      <c r="C43" s="266">
        <v>992</v>
      </c>
      <c r="D43" s="267" t="s">
        <v>22</v>
      </c>
      <c r="E43" s="267" t="s">
        <v>25</v>
      </c>
      <c r="F43" s="268" t="s">
        <v>78</v>
      </c>
      <c r="G43" s="269" t="s">
        <v>74</v>
      </c>
      <c r="H43" s="269" t="s">
        <v>23</v>
      </c>
      <c r="I43" s="270" t="s">
        <v>138</v>
      </c>
      <c r="J43" s="267" t="s">
        <v>82</v>
      </c>
      <c r="K43" s="265">
        <f>15.5+2.3+1</f>
        <v>18.8</v>
      </c>
      <c r="L43" s="104">
        <v>1</v>
      </c>
    </row>
    <row r="44" spans="1:15" ht="18.75" x14ac:dyDescent="0.3">
      <c r="A44" s="272"/>
      <c r="B44" s="349" t="s">
        <v>55</v>
      </c>
      <c r="C44" s="266">
        <v>992</v>
      </c>
      <c r="D44" s="267" t="s">
        <v>22</v>
      </c>
      <c r="E44" s="267" t="s">
        <v>25</v>
      </c>
      <c r="F44" s="268" t="s">
        <v>78</v>
      </c>
      <c r="G44" s="269" t="s">
        <v>67</v>
      </c>
      <c r="H44" s="269" t="s">
        <v>23</v>
      </c>
      <c r="I44" s="270" t="s">
        <v>126</v>
      </c>
      <c r="J44" s="267"/>
      <c r="K44" s="265">
        <f>K45</f>
        <v>3.8</v>
      </c>
    </row>
    <row r="45" spans="1:15" ht="37.5" x14ac:dyDescent="0.3">
      <c r="A45" s="272"/>
      <c r="B45" s="349" t="s">
        <v>83</v>
      </c>
      <c r="C45" s="266">
        <v>992</v>
      </c>
      <c r="D45" s="267" t="s">
        <v>22</v>
      </c>
      <c r="E45" s="267" t="s">
        <v>25</v>
      </c>
      <c r="F45" s="268" t="s">
        <v>78</v>
      </c>
      <c r="G45" s="269" t="s">
        <v>67</v>
      </c>
      <c r="H45" s="269" t="s">
        <v>23</v>
      </c>
      <c r="I45" s="270" t="s">
        <v>139</v>
      </c>
      <c r="J45" s="267"/>
      <c r="K45" s="265">
        <f>K46</f>
        <v>3.8</v>
      </c>
    </row>
    <row r="46" spans="1:15" ht="28.5" customHeight="1" x14ac:dyDescent="0.3">
      <c r="A46" s="274"/>
      <c r="B46" s="354" t="s">
        <v>79</v>
      </c>
      <c r="C46" s="355">
        <v>992</v>
      </c>
      <c r="D46" s="356" t="s">
        <v>22</v>
      </c>
      <c r="E46" s="356" t="s">
        <v>25</v>
      </c>
      <c r="F46" s="357" t="s">
        <v>78</v>
      </c>
      <c r="G46" s="358" t="s">
        <v>67</v>
      </c>
      <c r="H46" s="358" t="s">
        <v>23</v>
      </c>
      <c r="I46" s="359" t="s">
        <v>139</v>
      </c>
      <c r="J46" s="356" t="s">
        <v>80</v>
      </c>
      <c r="K46" s="360">
        <v>3.8</v>
      </c>
    </row>
    <row r="47" spans="1:15" ht="18.75" x14ac:dyDescent="0.3">
      <c r="A47" s="272"/>
      <c r="B47" s="281" t="s">
        <v>302</v>
      </c>
      <c r="C47" s="266">
        <v>992</v>
      </c>
      <c r="D47" s="267" t="s">
        <v>22</v>
      </c>
      <c r="E47" s="267" t="s">
        <v>25</v>
      </c>
      <c r="F47" s="357" t="s">
        <v>78</v>
      </c>
      <c r="G47" s="358" t="s">
        <v>148</v>
      </c>
      <c r="H47" s="358" t="s">
        <v>23</v>
      </c>
      <c r="I47" s="359" t="s">
        <v>126</v>
      </c>
      <c r="J47" s="267"/>
      <c r="K47" s="265">
        <f>K48+K50</f>
        <v>55.2</v>
      </c>
    </row>
    <row r="48" spans="1:15" ht="56.25" x14ac:dyDescent="0.3">
      <c r="A48" s="272"/>
      <c r="B48" s="281" t="s">
        <v>303</v>
      </c>
      <c r="C48" s="266">
        <v>992</v>
      </c>
      <c r="D48" s="267" t="s">
        <v>22</v>
      </c>
      <c r="E48" s="267" t="s">
        <v>25</v>
      </c>
      <c r="F48" s="357" t="s">
        <v>78</v>
      </c>
      <c r="G48" s="358" t="s">
        <v>148</v>
      </c>
      <c r="H48" s="358" t="s">
        <v>23</v>
      </c>
      <c r="I48" s="359" t="s">
        <v>304</v>
      </c>
      <c r="J48" s="267"/>
      <c r="K48" s="265">
        <f>K49</f>
        <v>27.5</v>
      </c>
    </row>
    <row r="49" spans="1:14" ht="18.75" x14ac:dyDescent="0.3">
      <c r="A49" s="272"/>
      <c r="B49" s="281" t="s">
        <v>69</v>
      </c>
      <c r="C49" s="266">
        <v>992</v>
      </c>
      <c r="D49" s="267" t="s">
        <v>22</v>
      </c>
      <c r="E49" s="267" t="s">
        <v>25</v>
      </c>
      <c r="F49" s="357" t="s">
        <v>78</v>
      </c>
      <c r="G49" s="358" t="s">
        <v>148</v>
      </c>
      <c r="H49" s="358" t="s">
        <v>23</v>
      </c>
      <c r="I49" s="359" t="s">
        <v>304</v>
      </c>
      <c r="J49" s="267" t="s">
        <v>70</v>
      </c>
      <c r="K49" s="265">
        <v>27.5</v>
      </c>
    </row>
    <row r="50" spans="1:14" ht="37.5" x14ac:dyDescent="0.3">
      <c r="A50" s="272"/>
      <c r="B50" s="281" t="s">
        <v>305</v>
      </c>
      <c r="C50" s="266">
        <v>992</v>
      </c>
      <c r="D50" s="267" t="s">
        <v>22</v>
      </c>
      <c r="E50" s="267" t="s">
        <v>25</v>
      </c>
      <c r="F50" s="268" t="s">
        <v>78</v>
      </c>
      <c r="G50" s="269" t="s">
        <v>148</v>
      </c>
      <c r="H50" s="269" t="s">
        <v>23</v>
      </c>
      <c r="I50" s="270" t="s">
        <v>307</v>
      </c>
      <c r="J50" s="267"/>
      <c r="K50" s="265">
        <f>K51</f>
        <v>27.7</v>
      </c>
    </row>
    <row r="51" spans="1:14" ht="18.75" x14ac:dyDescent="0.3">
      <c r="A51" s="272"/>
      <c r="B51" s="281" t="s">
        <v>69</v>
      </c>
      <c r="C51" s="266">
        <v>992</v>
      </c>
      <c r="D51" s="267" t="s">
        <v>22</v>
      </c>
      <c r="E51" s="268" t="s">
        <v>25</v>
      </c>
      <c r="F51" s="268" t="s">
        <v>78</v>
      </c>
      <c r="G51" s="269" t="s">
        <v>148</v>
      </c>
      <c r="H51" s="269" t="s">
        <v>23</v>
      </c>
      <c r="I51" s="270" t="s">
        <v>307</v>
      </c>
      <c r="J51" s="270" t="s">
        <v>70</v>
      </c>
      <c r="K51" s="265">
        <v>27.7</v>
      </c>
    </row>
    <row r="52" spans="1:14" ht="30.75" customHeight="1" x14ac:dyDescent="0.3">
      <c r="A52" s="272"/>
      <c r="B52" s="345" t="s">
        <v>84</v>
      </c>
      <c r="C52" s="275">
        <v>992</v>
      </c>
      <c r="D52" s="276" t="s">
        <v>22</v>
      </c>
      <c r="E52" s="276" t="s">
        <v>42</v>
      </c>
      <c r="F52" s="376"/>
      <c r="G52" s="377"/>
      <c r="H52" s="377"/>
      <c r="I52" s="378"/>
      <c r="J52" s="276"/>
      <c r="K52" s="263">
        <f>K56</f>
        <v>10</v>
      </c>
    </row>
    <row r="53" spans="1:14" ht="27" customHeight="1" x14ac:dyDescent="0.3">
      <c r="A53" s="272"/>
      <c r="B53" s="349" t="s">
        <v>57</v>
      </c>
      <c r="C53" s="266">
        <v>992</v>
      </c>
      <c r="D53" s="267" t="s">
        <v>22</v>
      </c>
      <c r="E53" s="267" t="s">
        <v>42</v>
      </c>
      <c r="F53" s="268" t="s">
        <v>78</v>
      </c>
      <c r="G53" s="269" t="s">
        <v>65</v>
      </c>
      <c r="H53" s="269" t="s">
        <v>23</v>
      </c>
      <c r="I53" s="270" t="s">
        <v>126</v>
      </c>
      <c r="J53" s="267"/>
      <c r="K53" s="265">
        <f>K56</f>
        <v>10</v>
      </c>
    </row>
    <row r="54" spans="1:14" ht="19.5" customHeight="1" x14ac:dyDescent="0.3">
      <c r="A54" s="272"/>
      <c r="B54" s="349" t="s">
        <v>54</v>
      </c>
      <c r="C54" s="266">
        <v>992</v>
      </c>
      <c r="D54" s="267" t="s">
        <v>22</v>
      </c>
      <c r="E54" s="267" t="s">
        <v>42</v>
      </c>
      <c r="F54" s="268" t="s">
        <v>78</v>
      </c>
      <c r="G54" s="269" t="s">
        <v>85</v>
      </c>
      <c r="H54" s="269" t="s">
        <v>23</v>
      </c>
      <c r="I54" s="270" t="s">
        <v>126</v>
      </c>
      <c r="J54" s="267"/>
      <c r="K54" s="265">
        <f>K56</f>
        <v>10</v>
      </c>
    </row>
    <row r="55" spans="1:14" ht="33.75" customHeight="1" x14ac:dyDescent="0.3">
      <c r="A55" s="272"/>
      <c r="B55" s="349" t="s">
        <v>86</v>
      </c>
      <c r="C55" s="266">
        <v>992</v>
      </c>
      <c r="D55" s="267" t="s">
        <v>22</v>
      </c>
      <c r="E55" s="267" t="s">
        <v>42</v>
      </c>
      <c r="F55" s="268" t="s">
        <v>78</v>
      </c>
      <c r="G55" s="269" t="s">
        <v>85</v>
      </c>
      <c r="H55" s="269" t="s">
        <v>23</v>
      </c>
      <c r="I55" s="270" t="s">
        <v>140</v>
      </c>
      <c r="J55" s="267"/>
      <c r="K55" s="265">
        <f>K56</f>
        <v>10</v>
      </c>
    </row>
    <row r="56" spans="1:14" ht="32.25" customHeight="1" x14ac:dyDescent="0.3">
      <c r="A56" s="272"/>
      <c r="B56" s="349" t="s">
        <v>81</v>
      </c>
      <c r="C56" s="266">
        <v>992</v>
      </c>
      <c r="D56" s="267" t="s">
        <v>22</v>
      </c>
      <c r="E56" s="267" t="s">
        <v>42</v>
      </c>
      <c r="F56" s="268" t="s">
        <v>78</v>
      </c>
      <c r="G56" s="269" t="s">
        <v>85</v>
      </c>
      <c r="H56" s="269" t="s">
        <v>23</v>
      </c>
      <c r="I56" s="270" t="s">
        <v>140</v>
      </c>
      <c r="J56" s="267" t="s">
        <v>82</v>
      </c>
      <c r="K56" s="265">
        <v>10</v>
      </c>
    </row>
    <row r="57" spans="1:14" s="51" customFormat="1" ht="28.5" customHeight="1" x14ac:dyDescent="0.3">
      <c r="A57" s="271"/>
      <c r="B57" s="351" t="s">
        <v>8</v>
      </c>
      <c r="C57" s="275">
        <v>992</v>
      </c>
      <c r="D57" s="276" t="s">
        <v>22</v>
      </c>
      <c r="E57" s="276">
        <v>13</v>
      </c>
      <c r="F57" s="277"/>
      <c r="G57" s="278"/>
      <c r="H57" s="269"/>
      <c r="I57" s="279"/>
      <c r="J57" s="276"/>
      <c r="K57" s="263">
        <f>K58+K62+K66</f>
        <v>5534.5</v>
      </c>
      <c r="L57" s="109"/>
      <c r="M57" s="110"/>
      <c r="N57" s="110"/>
    </row>
    <row r="58" spans="1:14" ht="1.5" customHeight="1" x14ac:dyDescent="0.3">
      <c r="A58" s="272"/>
      <c r="B58" s="361" t="s">
        <v>388</v>
      </c>
      <c r="C58" s="266">
        <v>992</v>
      </c>
      <c r="D58" s="267" t="s">
        <v>22</v>
      </c>
      <c r="E58" s="267">
        <v>13</v>
      </c>
      <c r="F58" s="268" t="s">
        <v>42</v>
      </c>
      <c r="G58" s="269" t="s">
        <v>65</v>
      </c>
      <c r="H58" s="269" t="s">
        <v>23</v>
      </c>
      <c r="I58" s="270" t="s">
        <v>126</v>
      </c>
      <c r="J58" s="362"/>
      <c r="K58" s="265">
        <f>K61</f>
        <v>0</v>
      </c>
    </row>
    <row r="59" spans="1:14" ht="33.75" hidden="1" customHeight="1" x14ac:dyDescent="0.3">
      <c r="A59" s="273"/>
      <c r="B59" s="361" t="s">
        <v>90</v>
      </c>
      <c r="C59" s="266">
        <v>992</v>
      </c>
      <c r="D59" s="267" t="s">
        <v>22</v>
      </c>
      <c r="E59" s="267">
        <v>13</v>
      </c>
      <c r="F59" s="268" t="s">
        <v>42</v>
      </c>
      <c r="G59" s="269" t="s">
        <v>74</v>
      </c>
      <c r="H59" s="269" t="s">
        <v>23</v>
      </c>
      <c r="I59" s="270" t="s">
        <v>126</v>
      </c>
      <c r="J59" s="362"/>
      <c r="K59" s="265">
        <f>K61</f>
        <v>0</v>
      </c>
      <c r="L59" s="424"/>
    </row>
    <row r="60" spans="1:14" s="23" customFormat="1" ht="33" hidden="1" customHeight="1" x14ac:dyDescent="0.3">
      <c r="A60" s="273"/>
      <c r="B60" s="361" t="s">
        <v>91</v>
      </c>
      <c r="C60" s="266">
        <v>992</v>
      </c>
      <c r="D60" s="267" t="s">
        <v>22</v>
      </c>
      <c r="E60" s="267">
        <v>13</v>
      </c>
      <c r="F60" s="268" t="s">
        <v>42</v>
      </c>
      <c r="G60" s="269" t="s">
        <v>74</v>
      </c>
      <c r="H60" s="269" t="s">
        <v>23</v>
      </c>
      <c r="I60" s="270" t="s">
        <v>132</v>
      </c>
      <c r="J60" s="362"/>
      <c r="K60" s="265">
        <f>K61</f>
        <v>0</v>
      </c>
      <c r="L60" s="424"/>
      <c r="M60" s="112"/>
      <c r="N60" s="112"/>
    </row>
    <row r="61" spans="1:14" s="559" customFormat="1" ht="40.5" hidden="1" customHeight="1" x14ac:dyDescent="0.3">
      <c r="A61" s="556"/>
      <c r="B61" s="555" t="s">
        <v>111</v>
      </c>
      <c r="C61" s="509">
        <v>992</v>
      </c>
      <c r="D61" s="510" t="s">
        <v>22</v>
      </c>
      <c r="E61" s="510">
        <v>13</v>
      </c>
      <c r="F61" s="511" t="s">
        <v>42</v>
      </c>
      <c r="G61" s="512" t="s">
        <v>74</v>
      </c>
      <c r="H61" s="512" t="s">
        <v>23</v>
      </c>
      <c r="I61" s="513" t="s">
        <v>132</v>
      </c>
      <c r="J61" s="510" t="s">
        <v>112</v>
      </c>
      <c r="K61" s="514">
        <f>14.4-14.4</f>
        <v>0</v>
      </c>
      <c r="L61" s="544"/>
      <c r="M61" s="558"/>
      <c r="N61" s="558"/>
    </row>
    <row r="62" spans="1:14" ht="49.5" customHeight="1" x14ac:dyDescent="0.3">
      <c r="A62" s="273"/>
      <c r="B62" s="361" t="s">
        <v>214</v>
      </c>
      <c r="C62" s="266">
        <v>992</v>
      </c>
      <c r="D62" s="267" t="s">
        <v>22</v>
      </c>
      <c r="E62" s="267">
        <v>13</v>
      </c>
      <c r="F62" s="268" t="s">
        <v>41</v>
      </c>
      <c r="G62" s="269" t="s">
        <v>65</v>
      </c>
      <c r="H62" s="269" t="s">
        <v>23</v>
      </c>
      <c r="I62" s="270" t="s">
        <v>126</v>
      </c>
      <c r="J62" s="267"/>
      <c r="K62" s="265">
        <f>K65</f>
        <v>425.4</v>
      </c>
      <c r="L62" s="424"/>
    </row>
    <row r="63" spans="1:14" ht="35.25" customHeight="1" x14ac:dyDescent="0.3">
      <c r="A63" s="273"/>
      <c r="B63" s="361" t="s">
        <v>181</v>
      </c>
      <c r="C63" s="266">
        <v>992</v>
      </c>
      <c r="D63" s="267" t="s">
        <v>22</v>
      </c>
      <c r="E63" s="267">
        <v>13</v>
      </c>
      <c r="F63" s="268" t="s">
        <v>41</v>
      </c>
      <c r="G63" s="269" t="s">
        <v>65</v>
      </c>
      <c r="H63" s="269" t="s">
        <v>23</v>
      </c>
      <c r="I63" s="270" t="s">
        <v>126</v>
      </c>
      <c r="J63" s="267"/>
      <c r="K63" s="265">
        <f>K65</f>
        <v>425.4</v>
      </c>
      <c r="L63" s="424"/>
    </row>
    <row r="64" spans="1:14" ht="42.75" customHeight="1" x14ac:dyDescent="0.3">
      <c r="A64" s="273"/>
      <c r="B64" s="361" t="s">
        <v>183</v>
      </c>
      <c r="C64" s="266">
        <v>992</v>
      </c>
      <c r="D64" s="267" t="s">
        <v>22</v>
      </c>
      <c r="E64" s="267">
        <v>13</v>
      </c>
      <c r="F64" s="268" t="s">
        <v>41</v>
      </c>
      <c r="G64" s="269" t="s">
        <v>74</v>
      </c>
      <c r="H64" s="269" t="s">
        <v>23</v>
      </c>
      <c r="I64" s="270" t="s">
        <v>182</v>
      </c>
      <c r="J64" s="267"/>
      <c r="K64" s="265">
        <f>K65</f>
        <v>425.4</v>
      </c>
      <c r="L64" s="424"/>
    </row>
    <row r="65" spans="1:256" ht="21.75" customHeight="1" x14ac:dyDescent="0.3">
      <c r="A65" s="273"/>
      <c r="B65" s="349" t="s">
        <v>79</v>
      </c>
      <c r="C65" s="266">
        <v>992</v>
      </c>
      <c r="D65" s="267" t="s">
        <v>22</v>
      </c>
      <c r="E65" s="267">
        <v>13</v>
      </c>
      <c r="F65" s="268" t="s">
        <v>41</v>
      </c>
      <c r="G65" s="269" t="s">
        <v>74</v>
      </c>
      <c r="H65" s="269" t="s">
        <v>23</v>
      </c>
      <c r="I65" s="270" t="s">
        <v>182</v>
      </c>
      <c r="J65" s="267" t="s">
        <v>80</v>
      </c>
      <c r="K65" s="265">
        <v>425.4</v>
      </c>
      <c r="L65" s="424"/>
    </row>
    <row r="66" spans="1:256" ht="28.5" customHeight="1" x14ac:dyDescent="0.3">
      <c r="A66" s="273"/>
      <c r="B66" s="349" t="s">
        <v>52</v>
      </c>
      <c r="C66" s="266">
        <v>992</v>
      </c>
      <c r="D66" s="267" t="s">
        <v>22</v>
      </c>
      <c r="E66" s="267" t="s">
        <v>41</v>
      </c>
      <c r="F66" s="268" t="s">
        <v>78</v>
      </c>
      <c r="G66" s="269" t="s">
        <v>74</v>
      </c>
      <c r="H66" s="269" t="s">
        <v>23</v>
      </c>
      <c r="I66" s="270" t="s">
        <v>126</v>
      </c>
      <c r="J66" s="267"/>
      <c r="K66" s="265">
        <f>K67</f>
        <v>5109.1000000000004</v>
      </c>
      <c r="L66" s="424"/>
    </row>
    <row r="67" spans="1:256" s="51" customFormat="1" ht="18.75" x14ac:dyDescent="0.3">
      <c r="A67" s="273"/>
      <c r="B67" s="349" t="s">
        <v>171</v>
      </c>
      <c r="C67" s="266">
        <v>992</v>
      </c>
      <c r="D67" s="267" t="s">
        <v>22</v>
      </c>
      <c r="E67" s="267" t="s">
        <v>41</v>
      </c>
      <c r="F67" s="268" t="s">
        <v>78</v>
      </c>
      <c r="G67" s="269" t="s">
        <v>74</v>
      </c>
      <c r="H67" s="269" t="s">
        <v>23</v>
      </c>
      <c r="I67" s="270" t="s">
        <v>172</v>
      </c>
      <c r="J67" s="267"/>
      <c r="K67" s="265">
        <f>K68</f>
        <v>5109.1000000000004</v>
      </c>
      <c r="L67" s="424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s="202" customFormat="1" ht="18.75" x14ac:dyDescent="0.3">
      <c r="A68" s="273"/>
      <c r="B68" s="349" t="s">
        <v>336</v>
      </c>
      <c r="C68" s="266">
        <v>993</v>
      </c>
      <c r="D68" s="267" t="s">
        <v>22</v>
      </c>
      <c r="E68" s="267" t="s">
        <v>41</v>
      </c>
      <c r="F68" s="268" t="s">
        <v>78</v>
      </c>
      <c r="G68" s="269" t="s">
        <v>74</v>
      </c>
      <c r="H68" s="269" t="s">
        <v>23</v>
      </c>
      <c r="I68" s="270" t="s">
        <v>172</v>
      </c>
      <c r="J68" s="267" t="s">
        <v>82</v>
      </c>
      <c r="K68" s="265">
        <f>4379.1+590+140</f>
        <v>5109.1000000000004</v>
      </c>
      <c r="L68" s="424">
        <f>490+240</f>
        <v>730</v>
      </c>
      <c r="M68" s="485"/>
      <c r="N68" s="485"/>
    </row>
    <row r="69" spans="1:256" s="51" customFormat="1" ht="18.75" x14ac:dyDescent="0.3">
      <c r="A69" s="352"/>
      <c r="B69" s="345" t="s">
        <v>34</v>
      </c>
      <c r="C69" s="275">
        <v>992</v>
      </c>
      <c r="D69" s="276" t="s">
        <v>24</v>
      </c>
      <c r="E69" s="276" t="s">
        <v>23</v>
      </c>
      <c r="F69" s="277"/>
      <c r="G69" s="278"/>
      <c r="H69" s="278"/>
      <c r="I69" s="279"/>
      <c r="J69" s="276"/>
      <c r="K69" s="263">
        <f>K74</f>
        <v>245.3</v>
      </c>
      <c r="L69" s="425"/>
      <c r="M69" s="110"/>
      <c r="N69" s="110"/>
    </row>
    <row r="70" spans="1:256" ht="21.75" customHeight="1" x14ac:dyDescent="0.3">
      <c r="A70" s="273"/>
      <c r="B70" s="349" t="s">
        <v>10</v>
      </c>
      <c r="C70" s="266">
        <v>992</v>
      </c>
      <c r="D70" s="267" t="s">
        <v>24</v>
      </c>
      <c r="E70" s="267" t="s">
        <v>26</v>
      </c>
      <c r="F70" s="268"/>
      <c r="G70" s="269"/>
      <c r="H70" s="269"/>
      <c r="I70" s="270"/>
      <c r="J70" s="267"/>
      <c r="K70" s="265">
        <f>K69</f>
        <v>245.3</v>
      </c>
      <c r="L70" s="424"/>
    </row>
    <row r="71" spans="1:256" ht="18.75" x14ac:dyDescent="0.3">
      <c r="A71" s="273"/>
      <c r="B71" s="349" t="s">
        <v>339</v>
      </c>
      <c r="C71" s="266">
        <v>992</v>
      </c>
      <c r="D71" s="267" t="s">
        <v>24</v>
      </c>
      <c r="E71" s="267" t="s">
        <v>26</v>
      </c>
      <c r="F71" s="268" t="s">
        <v>78</v>
      </c>
      <c r="G71" s="269" t="s">
        <v>65</v>
      </c>
      <c r="H71" s="269" t="s">
        <v>23</v>
      </c>
      <c r="I71" s="270" t="s">
        <v>66</v>
      </c>
      <c r="J71" s="267"/>
      <c r="K71" s="265">
        <f>K69</f>
        <v>245.3</v>
      </c>
      <c r="L71" s="424"/>
    </row>
    <row r="72" spans="1:256" ht="21" customHeight="1" x14ac:dyDescent="0.3">
      <c r="A72" s="273"/>
      <c r="B72" s="349" t="s">
        <v>165</v>
      </c>
      <c r="C72" s="266">
        <v>992</v>
      </c>
      <c r="D72" s="267" t="s">
        <v>24</v>
      </c>
      <c r="E72" s="267" t="s">
        <v>26</v>
      </c>
      <c r="F72" s="268" t="s">
        <v>78</v>
      </c>
      <c r="G72" s="269" t="s">
        <v>74</v>
      </c>
      <c r="H72" s="269" t="s">
        <v>23</v>
      </c>
      <c r="I72" s="270" t="s">
        <v>66</v>
      </c>
      <c r="J72" s="267"/>
      <c r="K72" s="265">
        <f>K69</f>
        <v>245.3</v>
      </c>
      <c r="L72" s="424"/>
    </row>
    <row r="73" spans="1:256" ht="46.5" customHeight="1" x14ac:dyDescent="0.3">
      <c r="A73" s="273"/>
      <c r="B73" s="349" t="s">
        <v>35</v>
      </c>
      <c r="C73" s="266">
        <v>992</v>
      </c>
      <c r="D73" s="267" t="s">
        <v>24</v>
      </c>
      <c r="E73" s="267" t="s">
        <v>26</v>
      </c>
      <c r="F73" s="268" t="s">
        <v>78</v>
      </c>
      <c r="G73" s="269" t="s">
        <v>74</v>
      </c>
      <c r="H73" s="269" t="s">
        <v>23</v>
      </c>
      <c r="I73" s="270" t="s">
        <v>142</v>
      </c>
      <c r="J73" s="267"/>
      <c r="K73" s="265">
        <f>K74</f>
        <v>245.3</v>
      </c>
      <c r="L73" s="424"/>
    </row>
    <row r="74" spans="1:256" ht="57.75" customHeight="1" x14ac:dyDescent="0.3">
      <c r="A74" s="273"/>
      <c r="B74" s="349" t="s">
        <v>75</v>
      </c>
      <c r="C74" s="266">
        <v>992</v>
      </c>
      <c r="D74" s="267" t="s">
        <v>24</v>
      </c>
      <c r="E74" s="267" t="s">
        <v>26</v>
      </c>
      <c r="F74" s="268" t="s">
        <v>78</v>
      </c>
      <c r="G74" s="269" t="s">
        <v>74</v>
      </c>
      <c r="H74" s="269" t="s">
        <v>23</v>
      </c>
      <c r="I74" s="270" t="s">
        <v>142</v>
      </c>
      <c r="J74" s="267" t="s">
        <v>76</v>
      </c>
      <c r="K74" s="363">
        <v>245.3</v>
      </c>
      <c r="L74" s="424"/>
    </row>
    <row r="75" spans="1:256" s="51" customFormat="1" ht="39.75" customHeight="1" x14ac:dyDescent="0.3">
      <c r="A75" s="352"/>
      <c r="B75" s="351" t="s">
        <v>11</v>
      </c>
      <c r="C75" s="275">
        <v>992</v>
      </c>
      <c r="D75" s="276" t="s">
        <v>26</v>
      </c>
      <c r="E75" s="276" t="s">
        <v>23</v>
      </c>
      <c r="F75" s="277"/>
      <c r="G75" s="278"/>
      <c r="H75" s="278"/>
      <c r="I75" s="279"/>
      <c r="J75" s="276"/>
      <c r="K75" s="263">
        <f>K76+K85+K83</f>
        <v>40</v>
      </c>
      <c r="L75" s="425"/>
      <c r="M75" s="110"/>
      <c r="N75" s="110"/>
    </row>
    <row r="76" spans="1:256" ht="36.75" customHeight="1" x14ac:dyDescent="0.3">
      <c r="A76" s="273"/>
      <c r="B76" s="361" t="s">
        <v>451</v>
      </c>
      <c r="C76" s="266">
        <v>992</v>
      </c>
      <c r="D76" s="267" t="s">
        <v>26</v>
      </c>
      <c r="E76" s="267" t="s">
        <v>97</v>
      </c>
      <c r="F76" s="268" t="s">
        <v>23</v>
      </c>
      <c r="G76" s="269" t="s">
        <v>65</v>
      </c>
      <c r="H76" s="269" t="s">
        <v>23</v>
      </c>
      <c r="I76" s="270" t="s">
        <v>126</v>
      </c>
      <c r="J76" s="267"/>
      <c r="K76" s="265">
        <f>K79</f>
        <v>20</v>
      </c>
      <c r="L76" s="424"/>
    </row>
    <row r="77" spans="1:256" ht="44.25" customHeight="1" x14ac:dyDescent="0.3">
      <c r="A77" s="273"/>
      <c r="B77" s="361" t="s">
        <v>454</v>
      </c>
      <c r="C77" s="266">
        <v>992</v>
      </c>
      <c r="D77" s="267" t="s">
        <v>26</v>
      </c>
      <c r="E77" s="267" t="s">
        <v>97</v>
      </c>
      <c r="F77" s="268" t="s">
        <v>30</v>
      </c>
      <c r="G77" s="269" t="s">
        <v>74</v>
      </c>
      <c r="H77" s="269" t="s">
        <v>23</v>
      </c>
      <c r="I77" s="270" t="s">
        <v>126</v>
      </c>
      <c r="J77" s="267"/>
      <c r="K77" s="265">
        <f>K79</f>
        <v>20</v>
      </c>
      <c r="L77" s="424"/>
    </row>
    <row r="78" spans="1:256" ht="60.75" customHeight="1" x14ac:dyDescent="0.3">
      <c r="A78" s="273"/>
      <c r="B78" s="364" t="s">
        <v>455</v>
      </c>
      <c r="C78" s="266">
        <v>992</v>
      </c>
      <c r="D78" s="267" t="s">
        <v>26</v>
      </c>
      <c r="E78" s="267" t="s">
        <v>97</v>
      </c>
      <c r="F78" s="268" t="s">
        <v>30</v>
      </c>
      <c r="G78" s="269" t="s">
        <v>74</v>
      </c>
      <c r="H78" s="269" t="s">
        <v>23</v>
      </c>
      <c r="I78" s="270" t="s">
        <v>143</v>
      </c>
      <c r="J78" s="267"/>
      <c r="K78" s="265">
        <f>K79</f>
        <v>20</v>
      </c>
      <c r="L78" s="424"/>
    </row>
    <row r="79" spans="1:256" ht="24" customHeight="1" x14ac:dyDescent="0.3">
      <c r="A79" s="273"/>
      <c r="B79" s="281" t="s">
        <v>79</v>
      </c>
      <c r="C79" s="266">
        <v>992</v>
      </c>
      <c r="D79" s="267" t="s">
        <v>26</v>
      </c>
      <c r="E79" s="267" t="s">
        <v>97</v>
      </c>
      <c r="F79" s="357" t="s">
        <v>30</v>
      </c>
      <c r="G79" s="358" t="s">
        <v>74</v>
      </c>
      <c r="H79" s="358" t="s">
        <v>23</v>
      </c>
      <c r="I79" s="359" t="s">
        <v>143</v>
      </c>
      <c r="J79" s="356" t="s">
        <v>80</v>
      </c>
      <c r="K79" s="360">
        <v>20</v>
      </c>
      <c r="L79" s="424"/>
    </row>
    <row r="80" spans="1:256" ht="36.75" customHeight="1" x14ac:dyDescent="0.3">
      <c r="A80" s="426"/>
      <c r="B80" s="365" t="s">
        <v>12</v>
      </c>
      <c r="C80" s="366">
        <v>992</v>
      </c>
      <c r="D80" s="367" t="s">
        <v>26</v>
      </c>
      <c r="E80" s="367" t="s">
        <v>46</v>
      </c>
      <c r="F80" s="268" t="s">
        <v>23</v>
      </c>
      <c r="G80" s="269" t="s">
        <v>65</v>
      </c>
      <c r="H80" s="269" t="s">
        <v>23</v>
      </c>
      <c r="I80" s="270" t="s">
        <v>126</v>
      </c>
      <c r="J80" s="356"/>
      <c r="K80" s="360">
        <f>K83+K87</f>
        <v>20</v>
      </c>
      <c r="L80" s="424"/>
    </row>
    <row r="81" spans="1:14" ht="3.75" customHeight="1" x14ac:dyDescent="0.3">
      <c r="A81" s="273"/>
      <c r="B81" s="281" t="s">
        <v>370</v>
      </c>
      <c r="C81" s="355">
        <v>992</v>
      </c>
      <c r="D81" s="356" t="s">
        <v>26</v>
      </c>
      <c r="E81" s="356" t="s">
        <v>46</v>
      </c>
      <c r="F81" s="357" t="s">
        <v>30</v>
      </c>
      <c r="G81" s="358" t="s">
        <v>87</v>
      </c>
      <c r="H81" s="358" t="s">
        <v>23</v>
      </c>
      <c r="I81" s="359" t="s">
        <v>126</v>
      </c>
      <c r="J81" s="356"/>
      <c r="K81" s="360">
        <f>K83</f>
        <v>0</v>
      </c>
      <c r="L81" s="424"/>
    </row>
    <row r="82" spans="1:14" ht="41.25" hidden="1" customHeight="1" x14ac:dyDescent="0.3">
      <c r="A82" s="273"/>
      <c r="B82" s="281" t="s">
        <v>371</v>
      </c>
      <c r="C82" s="355">
        <v>992</v>
      </c>
      <c r="D82" s="356" t="s">
        <v>26</v>
      </c>
      <c r="E82" s="356" t="s">
        <v>46</v>
      </c>
      <c r="F82" s="357" t="s">
        <v>30</v>
      </c>
      <c r="G82" s="358" t="s">
        <v>87</v>
      </c>
      <c r="H82" s="358" t="s">
        <v>23</v>
      </c>
      <c r="I82" s="359" t="s">
        <v>372</v>
      </c>
      <c r="J82" s="356"/>
      <c r="K82" s="360">
        <f>K83</f>
        <v>0</v>
      </c>
      <c r="L82" s="424"/>
    </row>
    <row r="83" spans="1:14" ht="30" hidden="1" customHeight="1" x14ac:dyDescent="0.3">
      <c r="A83" s="273"/>
      <c r="B83" s="281" t="s">
        <v>79</v>
      </c>
      <c r="C83" s="266">
        <v>992</v>
      </c>
      <c r="D83" s="267" t="s">
        <v>26</v>
      </c>
      <c r="E83" s="268" t="s">
        <v>46</v>
      </c>
      <c r="F83" s="268" t="s">
        <v>30</v>
      </c>
      <c r="G83" s="269" t="s">
        <v>87</v>
      </c>
      <c r="H83" s="269" t="s">
        <v>23</v>
      </c>
      <c r="I83" s="270" t="s">
        <v>372</v>
      </c>
      <c r="J83" s="270" t="s">
        <v>80</v>
      </c>
      <c r="K83" s="265">
        <v>0</v>
      </c>
      <c r="L83" s="424">
        <v>-5</v>
      </c>
    </row>
    <row r="84" spans="1:14" ht="35.25" customHeight="1" x14ac:dyDescent="0.3">
      <c r="A84" s="273"/>
      <c r="B84" s="281" t="s">
        <v>378</v>
      </c>
      <c r="C84" s="266">
        <v>992</v>
      </c>
      <c r="D84" s="267" t="s">
        <v>26</v>
      </c>
      <c r="E84" s="267" t="s">
        <v>46</v>
      </c>
      <c r="F84" s="268" t="s">
        <v>30</v>
      </c>
      <c r="G84" s="269" t="s">
        <v>65</v>
      </c>
      <c r="H84" s="269" t="s">
        <v>23</v>
      </c>
      <c r="I84" s="270" t="s">
        <v>126</v>
      </c>
      <c r="J84" s="267"/>
      <c r="K84" s="265">
        <f>K87</f>
        <v>20</v>
      </c>
      <c r="L84" s="424"/>
    </row>
    <row r="85" spans="1:14" ht="17.25" customHeight="1" x14ac:dyDescent="0.3">
      <c r="A85" s="273"/>
      <c r="B85" s="281" t="s">
        <v>93</v>
      </c>
      <c r="C85" s="266">
        <v>992</v>
      </c>
      <c r="D85" s="267" t="s">
        <v>26</v>
      </c>
      <c r="E85" s="368" t="s">
        <v>46</v>
      </c>
      <c r="F85" s="342" t="s">
        <v>30</v>
      </c>
      <c r="G85" s="369" t="s">
        <v>88</v>
      </c>
      <c r="H85" s="369" t="s">
        <v>23</v>
      </c>
      <c r="I85" s="344" t="s">
        <v>126</v>
      </c>
      <c r="J85" s="267"/>
      <c r="K85" s="265">
        <f>K87</f>
        <v>20</v>
      </c>
      <c r="L85" s="424"/>
    </row>
    <row r="86" spans="1:14" s="102" customFormat="1" ht="23.25" customHeight="1" x14ac:dyDescent="0.3">
      <c r="A86" s="427"/>
      <c r="B86" s="370" t="s">
        <v>331</v>
      </c>
      <c r="C86" s="266">
        <v>992</v>
      </c>
      <c r="D86" s="267" t="s">
        <v>26</v>
      </c>
      <c r="E86" s="267" t="s">
        <v>46</v>
      </c>
      <c r="F86" s="268" t="s">
        <v>30</v>
      </c>
      <c r="G86" s="269" t="s">
        <v>88</v>
      </c>
      <c r="H86" s="269" t="s">
        <v>23</v>
      </c>
      <c r="I86" s="270" t="s">
        <v>144</v>
      </c>
      <c r="J86" s="267"/>
      <c r="K86" s="265">
        <f>K87</f>
        <v>20</v>
      </c>
      <c r="L86" s="424"/>
      <c r="M86" s="113"/>
      <c r="N86" s="113"/>
    </row>
    <row r="87" spans="1:14" s="102" customFormat="1" ht="39" customHeight="1" x14ac:dyDescent="0.3">
      <c r="A87" s="427"/>
      <c r="B87" s="371" t="s">
        <v>106</v>
      </c>
      <c r="C87" s="266">
        <v>992</v>
      </c>
      <c r="D87" s="267" t="s">
        <v>26</v>
      </c>
      <c r="E87" s="267" t="s">
        <v>46</v>
      </c>
      <c r="F87" s="268" t="s">
        <v>30</v>
      </c>
      <c r="G87" s="269" t="s">
        <v>88</v>
      </c>
      <c r="H87" s="269" t="s">
        <v>23</v>
      </c>
      <c r="I87" s="270" t="s">
        <v>144</v>
      </c>
      <c r="J87" s="267" t="s">
        <v>107</v>
      </c>
      <c r="K87" s="265">
        <v>20</v>
      </c>
      <c r="L87" s="424"/>
      <c r="M87" s="113"/>
      <c r="N87" s="113"/>
    </row>
    <row r="88" spans="1:14" s="103" customFormat="1" ht="19.5" customHeight="1" x14ac:dyDescent="0.3">
      <c r="A88" s="428"/>
      <c r="B88" s="372" t="s">
        <v>13</v>
      </c>
      <c r="C88" s="275">
        <v>992</v>
      </c>
      <c r="D88" s="276" t="s">
        <v>25</v>
      </c>
      <c r="E88" s="276" t="s">
        <v>23</v>
      </c>
      <c r="F88" s="277"/>
      <c r="G88" s="278"/>
      <c r="H88" s="278"/>
      <c r="I88" s="279"/>
      <c r="J88" s="276"/>
      <c r="K88" s="263">
        <f>K89+K100+K105</f>
        <v>7666.5</v>
      </c>
      <c r="L88" s="429"/>
      <c r="M88" s="114"/>
      <c r="N88" s="115"/>
    </row>
    <row r="89" spans="1:14" ht="18.75" x14ac:dyDescent="0.3">
      <c r="A89" s="273"/>
      <c r="B89" s="361" t="s">
        <v>95</v>
      </c>
      <c r="C89" s="266">
        <v>992</v>
      </c>
      <c r="D89" s="267" t="s">
        <v>25</v>
      </c>
      <c r="E89" s="267" t="s">
        <v>27</v>
      </c>
      <c r="F89" s="268"/>
      <c r="G89" s="269"/>
      <c r="H89" s="269"/>
      <c r="I89" s="270"/>
      <c r="J89" s="267"/>
      <c r="K89" s="265">
        <f>K99+K93+K96</f>
        <v>7438.1</v>
      </c>
      <c r="L89" s="424"/>
    </row>
    <row r="90" spans="1:14" ht="0.75" customHeight="1" x14ac:dyDescent="0.3">
      <c r="A90" s="273"/>
      <c r="B90" s="281" t="s">
        <v>157</v>
      </c>
      <c r="C90" s="266">
        <v>992</v>
      </c>
      <c r="D90" s="267" t="s">
        <v>25</v>
      </c>
      <c r="E90" s="267" t="s">
        <v>27</v>
      </c>
      <c r="F90" s="268" t="s">
        <v>24</v>
      </c>
      <c r="G90" s="269" t="s">
        <v>65</v>
      </c>
      <c r="H90" s="269" t="s">
        <v>23</v>
      </c>
      <c r="I90" s="270" t="s">
        <v>126</v>
      </c>
      <c r="J90" s="267"/>
      <c r="K90" s="265">
        <f>K91</f>
        <v>0</v>
      </c>
      <c r="L90" s="424"/>
    </row>
    <row r="91" spans="1:14" ht="18.75" hidden="1" x14ac:dyDescent="0.3">
      <c r="A91" s="273"/>
      <c r="B91" s="281" t="s">
        <v>101</v>
      </c>
      <c r="C91" s="266">
        <v>992</v>
      </c>
      <c r="D91" s="267" t="s">
        <v>25</v>
      </c>
      <c r="E91" s="267" t="s">
        <v>27</v>
      </c>
      <c r="F91" s="268" t="s">
        <v>24</v>
      </c>
      <c r="G91" s="269" t="s">
        <v>74</v>
      </c>
      <c r="H91" s="269" t="s">
        <v>23</v>
      </c>
      <c r="I91" s="270" t="s">
        <v>126</v>
      </c>
      <c r="J91" s="267"/>
      <c r="K91" s="265">
        <f>K92</f>
        <v>0</v>
      </c>
      <c r="L91" s="424"/>
    </row>
    <row r="92" spans="1:14" ht="37.5" hidden="1" x14ac:dyDescent="0.3">
      <c r="A92" s="273"/>
      <c r="B92" s="281" t="s">
        <v>156</v>
      </c>
      <c r="C92" s="266">
        <v>992</v>
      </c>
      <c r="D92" s="267" t="s">
        <v>25</v>
      </c>
      <c r="E92" s="267" t="s">
        <v>27</v>
      </c>
      <c r="F92" s="268" t="s">
        <v>24</v>
      </c>
      <c r="G92" s="269" t="s">
        <v>74</v>
      </c>
      <c r="H92" s="269" t="s">
        <v>23</v>
      </c>
      <c r="I92" s="270" t="s">
        <v>125</v>
      </c>
      <c r="J92" s="267"/>
      <c r="K92" s="265">
        <f>K93</f>
        <v>0</v>
      </c>
      <c r="L92" s="424"/>
    </row>
    <row r="93" spans="1:14" s="559" customFormat="1" ht="18.75" hidden="1" x14ac:dyDescent="0.3">
      <c r="A93" s="556"/>
      <c r="B93" s="557" t="s">
        <v>79</v>
      </c>
      <c r="C93" s="509">
        <v>992</v>
      </c>
      <c r="D93" s="510" t="s">
        <v>25</v>
      </c>
      <c r="E93" s="510" t="s">
        <v>27</v>
      </c>
      <c r="F93" s="511" t="s">
        <v>24</v>
      </c>
      <c r="G93" s="512" t="s">
        <v>74</v>
      </c>
      <c r="H93" s="512" t="s">
        <v>23</v>
      </c>
      <c r="I93" s="513" t="s">
        <v>125</v>
      </c>
      <c r="J93" s="510" t="s">
        <v>80</v>
      </c>
      <c r="K93" s="514">
        <f>10-10</f>
        <v>0</v>
      </c>
      <c r="L93" s="544"/>
      <c r="M93" s="558"/>
      <c r="N93" s="558"/>
    </row>
    <row r="94" spans="1:14" ht="56.25" customHeight="1" x14ac:dyDescent="0.3">
      <c r="A94" s="273"/>
      <c r="B94" s="361" t="s">
        <v>379</v>
      </c>
      <c r="C94" s="266">
        <v>992</v>
      </c>
      <c r="D94" s="267" t="s">
        <v>25</v>
      </c>
      <c r="E94" s="267" t="s">
        <v>27</v>
      </c>
      <c r="F94" s="268" t="s">
        <v>25</v>
      </c>
      <c r="G94" s="269" t="s">
        <v>65</v>
      </c>
      <c r="H94" s="269" t="s">
        <v>23</v>
      </c>
      <c r="I94" s="270" t="s">
        <v>126</v>
      </c>
      <c r="J94" s="267"/>
      <c r="K94" s="265">
        <f>K95</f>
        <v>7438.1</v>
      </c>
      <c r="L94" s="424"/>
    </row>
    <row r="95" spans="1:14" ht="32.25" customHeight="1" x14ac:dyDescent="0.3">
      <c r="A95" s="273"/>
      <c r="B95" s="281" t="s">
        <v>301</v>
      </c>
      <c r="C95" s="266">
        <v>992</v>
      </c>
      <c r="D95" s="267" t="s">
        <v>25</v>
      </c>
      <c r="E95" s="267" t="s">
        <v>27</v>
      </c>
      <c r="F95" s="268" t="s">
        <v>25</v>
      </c>
      <c r="G95" s="269" t="s">
        <v>74</v>
      </c>
      <c r="H95" s="269" t="s">
        <v>23</v>
      </c>
      <c r="I95" s="270" t="s">
        <v>126</v>
      </c>
      <c r="J95" s="267"/>
      <c r="K95" s="265">
        <f>K98+K96</f>
        <v>7438.1</v>
      </c>
      <c r="L95" s="424"/>
    </row>
    <row r="96" spans="1:14" ht="44.25" customHeight="1" x14ac:dyDescent="0.3">
      <c r="A96" s="273"/>
      <c r="B96" s="281" t="s">
        <v>473</v>
      </c>
      <c r="C96" s="266">
        <v>992</v>
      </c>
      <c r="D96" s="267" t="s">
        <v>25</v>
      </c>
      <c r="E96" s="267" t="s">
        <v>27</v>
      </c>
      <c r="F96" s="268" t="s">
        <v>25</v>
      </c>
      <c r="G96" s="269" t="s">
        <v>74</v>
      </c>
      <c r="H96" s="269" t="s">
        <v>23</v>
      </c>
      <c r="I96" s="270" t="s">
        <v>474</v>
      </c>
      <c r="J96" s="267"/>
      <c r="K96" s="265">
        <f>K97</f>
        <v>3280.6</v>
      </c>
      <c r="L96" s="424"/>
    </row>
    <row r="97" spans="1:14" ht="32.25" customHeight="1" x14ac:dyDescent="0.3">
      <c r="A97" s="273"/>
      <c r="B97" s="354" t="s">
        <v>79</v>
      </c>
      <c r="C97" s="266">
        <v>992</v>
      </c>
      <c r="D97" s="267" t="s">
        <v>25</v>
      </c>
      <c r="E97" s="267" t="s">
        <v>27</v>
      </c>
      <c r="F97" s="268" t="s">
        <v>25</v>
      </c>
      <c r="G97" s="269" t="s">
        <v>74</v>
      </c>
      <c r="H97" s="269" t="s">
        <v>23</v>
      </c>
      <c r="I97" s="270" t="s">
        <v>474</v>
      </c>
      <c r="J97" s="267" t="s">
        <v>80</v>
      </c>
      <c r="K97" s="265">
        <v>3280.6</v>
      </c>
      <c r="L97" s="424"/>
    </row>
    <row r="98" spans="1:14" ht="40.5" customHeight="1" x14ac:dyDescent="0.3">
      <c r="A98" s="273"/>
      <c r="B98" s="361" t="s">
        <v>167</v>
      </c>
      <c r="C98" s="266">
        <v>992</v>
      </c>
      <c r="D98" s="267" t="s">
        <v>25</v>
      </c>
      <c r="E98" s="267" t="s">
        <v>27</v>
      </c>
      <c r="F98" s="268" t="s">
        <v>25</v>
      </c>
      <c r="G98" s="269" t="s">
        <v>74</v>
      </c>
      <c r="H98" s="269" t="s">
        <v>23</v>
      </c>
      <c r="I98" s="270" t="s">
        <v>127</v>
      </c>
      <c r="J98" s="267"/>
      <c r="K98" s="265">
        <f>K99</f>
        <v>4157.5</v>
      </c>
      <c r="L98" s="424"/>
    </row>
    <row r="99" spans="1:14" ht="18.75" x14ac:dyDescent="0.3">
      <c r="A99" s="273"/>
      <c r="B99" s="354" t="s">
        <v>79</v>
      </c>
      <c r="C99" s="266">
        <v>992</v>
      </c>
      <c r="D99" s="267" t="s">
        <v>25</v>
      </c>
      <c r="E99" s="267" t="s">
        <v>27</v>
      </c>
      <c r="F99" s="268" t="s">
        <v>25</v>
      </c>
      <c r="G99" s="269" t="s">
        <v>74</v>
      </c>
      <c r="H99" s="269" t="s">
        <v>23</v>
      </c>
      <c r="I99" s="270" t="s">
        <v>127</v>
      </c>
      <c r="J99" s="267" t="s">
        <v>80</v>
      </c>
      <c r="K99" s="265">
        <f>3331.8+950.9-140+60.1-50.3+5</f>
        <v>4157.5</v>
      </c>
      <c r="L99" s="424">
        <f>950.9-140+60.1-50.3+5</f>
        <v>825.7</v>
      </c>
    </row>
    <row r="100" spans="1:14" ht="18.75" x14ac:dyDescent="0.3">
      <c r="A100" s="273"/>
      <c r="B100" s="345" t="s">
        <v>96</v>
      </c>
      <c r="C100" s="275">
        <v>992</v>
      </c>
      <c r="D100" s="276" t="s">
        <v>25</v>
      </c>
      <c r="E100" s="276" t="s">
        <v>97</v>
      </c>
      <c r="F100" s="277"/>
      <c r="G100" s="278"/>
      <c r="H100" s="278"/>
      <c r="I100" s="279"/>
      <c r="J100" s="276"/>
      <c r="K100" s="263">
        <f>K104</f>
        <v>228.39999999999998</v>
      </c>
      <c r="L100" s="424"/>
    </row>
    <row r="101" spans="1:14" ht="37.5" x14ac:dyDescent="0.3">
      <c r="A101" s="273"/>
      <c r="B101" s="281" t="s">
        <v>380</v>
      </c>
      <c r="C101" s="266">
        <v>992</v>
      </c>
      <c r="D101" s="267" t="s">
        <v>25</v>
      </c>
      <c r="E101" s="267" t="s">
        <v>97</v>
      </c>
      <c r="F101" s="268" t="s">
        <v>98</v>
      </c>
      <c r="G101" s="269" t="s">
        <v>65</v>
      </c>
      <c r="H101" s="269" t="s">
        <v>23</v>
      </c>
      <c r="I101" s="270" t="s">
        <v>126</v>
      </c>
      <c r="J101" s="267"/>
      <c r="K101" s="265">
        <f>K104</f>
        <v>228.39999999999998</v>
      </c>
      <c r="L101" s="424"/>
    </row>
    <row r="102" spans="1:14" ht="18.75" x14ac:dyDescent="0.3">
      <c r="A102" s="273"/>
      <c r="B102" s="365" t="s">
        <v>390</v>
      </c>
      <c r="C102" s="266">
        <v>992</v>
      </c>
      <c r="D102" s="267" t="s">
        <v>25</v>
      </c>
      <c r="E102" s="267" t="s">
        <v>97</v>
      </c>
      <c r="F102" s="268" t="s">
        <v>98</v>
      </c>
      <c r="G102" s="269" t="s">
        <v>67</v>
      </c>
      <c r="H102" s="269" t="s">
        <v>23</v>
      </c>
      <c r="I102" s="270" t="s">
        <v>126</v>
      </c>
      <c r="J102" s="267"/>
      <c r="K102" s="265">
        <f>K104</f>
        <v>228.39999999999998</v>
      </c>
      <c r="L102" s="424"/>
    </row>
    <row r="103" spans="1:14" ht="18.75" x14ac:dyDescent="0.3">
      <c r="A103" s="273"/>
      <c r="B103" s="354" t="s">
        <v>391</v>
      </c>
      <c r="C103" s="266">
        <v>992</v>
      </c>
      <c r="D103" s="267" t="s">
        <v>25</v>
      </c>
      <c r="E103" s="267" t="s">
        <v>97</v>
      </c>
      <c r="F103" s="268" t="s">
        <v>98</v>
      </c>
      <c r="G103" s="269" t="s">
        <v>67</v>
      </c>
      <c r="H103" s="269" t="s">
        <v>23</v>
      </c>
      <c r="I103" s="270" t="s">
        <v>134</v>
      </c>
      <c r="J103" s="267"/>
      <c r="K103" s="265">
        <f>K104</f>
        <v>228.39999999999998</v>
      </c>
      <c r="L103" s="424"/>
    </row>
    <row r="104" spans="1:14" s="202" customFormat="1" ht="18.75" x14ac:dyDescent="0.3">
      <c r="A104" s="566"/>
      <c r="B104" s="354" t="s">
        <v>79</v>
      </c>
      <c r="C104" s="355">
        <v>992</v>
      </c>
      <c r="D104" s="356" t="s">
        <v>25</v>
      </c>
      <c r="E104" s="356" t="s">
        <v>97</v>
      </c>
      <c r="F104" s="357" t="s">
        <v>98</v>
      </c>
      <c r="G104" s="358" t="s">
        <v>67</v>
      </c>
      <c r="H104" s="358" t="s">
        <v>23</v>
      </c>
      <c r="I104" s="359" t="s">
        <v>134</v>
      </c>
      <c r="J104" s="356" t="s">
        <v>80</v>
      </c>
      <c r="K104" s="360">
        <f>215.7+12.7</f>
        <v>228.39999999999998</v>
      </c>
      <c r="L104" s="424"/>
      <c r="M104" s="485"/>
      <c r="N104" s="485"/>
    </row>
    <row r="105" spans="1:14" ht="0.75" customHeight="1" x14ac:dyDescent="0.3">
      <c r="A105" s="273"/>
      <c r="B105" s="281" t="s">
        <v>340</v>
      </c>
      <c r="C105" s="266">
        <v>992</v>
      </c>
      <c r="D105" s="267" t="s">
        <v>25</v>
      </c>
      <c r="E105" s="267" t="s">
        <v>40</v>
      </c>
      <c r="F105" s="357"/>
      <c r="G105" s="358"/>
      <c r="H105" s="358"/>
      <c r="I105" s="359"/>
      <c r="J105" s="267"/>
      <c r="K105" s="265">
        <f>K109</f>
        <v>0</v>
      </c>
      <c r="L105" s="424"/>
    </row>
    <row r="106" spans="1:14" ht="37.5" hidden="1" x14ac:dyDescent="0.3">
      <c r="A106" s="273"/>
      <c r="B106" s="281" t="s">
        <v>341</v>
      </c>
      <c r="C106" s="266">
        <v>992</v>
      </c>
      <c r="D106" s="267" t="s">
        <v>25</v>
      </c>
      <c r="E106" s="268" t="s">
        <v>40</v>
      </c>
      <c r="F106" s="268" t="s">
        <v>94</v>
      </c>
      <c r="G106" s="269" t="s">
        <v>65</v>
      </c>
      <c r="H106" s="269" t="s">
        <v>23</v>
      </c>
      <c r="I106" s="270" t="s">
        <v>126</v>
      </c>
      <c r="J106" s="270"/>
      <c r="K106" s="265">
        <f>K109</f>
        <v>0</v>
      </c>
      <c r="L106" s="424"/>
    </row>
    <row r="107" spans="1:14" ht="18.75" hidden="1" x14ac:dyDescent="0.3">
      <c r="A107" s="273"/>
      <c r="B107" s="281" t="s">
        <v>342</v>
      </c>
      <c r="C107" s="266">
        <v>992</v>
      </c>
      <c r="D107" s="267" t="s">
        <v>25</v>
      </c>
      <c r="E107" s="268" t="s">
        <v>40</v>
      </c>
      <c r="F107" s="373" t="s">
        <v>94</v>
      </c>
      <c r="G107" s="374" t="s">
        <v>74</v>
      </c>
      <c r="H107" s="374" t="s">
        <v>23</v>
      </c>
      <c r="I107" s="375" t="s">
        <v>126</v>
      </c>
      <c r="J107" s="270"/>
      <c r="K107" s="265">
        <f>K109</f>
        <v>0</v>
      </c>
      <c r="L107" s="424"/>
    </row>
    <row r="108" spans="1:14" ht="39" hidden="1" customHeight="1" x14ac:dyDescent="0.3">
      <c r="A108" s="273"/>
      <c r="B108" s="370" t="s">
        <v>343</v>
      </c>
      <c r="C108" s="266">
        <v>992</v>
      </c>
      <c r="D108" s="267" t="s">
        <v>25</v>
      </c>
      <c r="E108" s="268" t="s">
        <v>40</v>
      </c>
      <c r="F108" s="268" t="s">
        <v>94</v>
      </c>
      <c r="G108" s="269" t="s">
        <v>74</v>
      </c>
      <c r="H108" s="269" t="s">
        <v>22</v>
      </c>
      <c r="I108" s="270" t="s">
        <v>145</v>
      </c>
      <c r="J108" s="270"/>
      <c r="K108" s="265">
        <f>K109</f>
        <v>0</v>
      </c>
      <c r="L108" s="424"/>
    </row>
    <row r="109" spans="1:14" s="559" customFormat="1" ht="18.75" hidden="1" x14ac:dyDescent="0.3">
      <c r="A109" s="556"/>
      <c r="B109" s="562" t="s">
        <v>79</v>
      </c>
      <c r="C109" s="509">
        <v>992</v>
      </c>
      <c r="D109" s="510" t="s">
        <v>25</v>
      </c>
      <c r="E109" s="511" t="s">
        <v>40</v>
      </c>
      <c r="F109" s="563" t="s">
        <v>94</v>
      </c>
      <c r="G109" s="564" t="s">
        <v>74</v>
      </c>
      <c r="H109" s="564" t="s">
        <v>22</v>
      </c>
      <c r="I109" s="565" t="s">
        <v>145</v>
      </c>
      <c r="J109" s="513" t="s">
        <v>80</v>
      </c>
      <c r="K109" s="514">
        <f>10-10</f>
        <v>0</v>
      </c>
      <c r="L109" s="544"/>
      <c r="M109" s="558"/>
      <c r="N109" s="558"/>
    </row>
    <row r="110" spans="1:14" s="51" customFormat="1" ht="18.75" x14ac:dyDescent="0.3">
      <c r="A110" s="352"/>
      <c r="B110" s="351" t="s">
        <v>14</v>
      </c>
      <c r="C110" s="275">
        <v>992</v>
      </c>
      <c r="D110" s="276" t="s">
        <v>30</v>
      </c>
      <c r="E110" s="276" t="s">
        <v>23</v>
      </c>
      <c r="F110" s="376"/>
      <c r="G110" s="377"/>
      <c r="H110" s="377"/>
      <c r="I110" s="378"/>
      <c r="J110" s="276"/>
      <c r="K110" s="263">
        <f>K111+K122</f>
        <v>8210.8000000000011</v>
      </c>
      <c r="L110" s="425"/>
      <c r="M110" s="111"/>
      <c r="N110" s="110"/>
    </row>
    <row r="111" spans="1:14" s="500" customFormat="1" ht="19.5" x14ac:dyDescent="0.35">
      <c r="A111" s="497"/>
      <c r="B111" s="501" t="s">
        <v>15</v>
      </c>
      <c r="C111" s="502">
        <v>992</v>
      </c>
      <c r="D111" s="503" t="s">
        <v>30</v>
      </c>
      <c r="E111" s="503" t="s">
        <v>24</v>
      </c>
      <c r="F111" s="504"/>
      <c r="G111" s="505"/>
      <c r="H111" s="505"/>
      <c r="I111" s="506"/>
      <c r="J111" s="503"/>
      <c r="K111" s="507">
        <f>K112</f>
        <v>1309.3</v>
      </c>
      <c r="L111" s="498"/>
    </row>
    <row r="112" spans="1:14" ht="37.5" x14ac:dyDescent="0.3">
      <c r="A112" s="273"/>
      <c r="B112" s="361" t="s">
        <v>381</v>
      </c>
      <c r="C112" s="266">
        <v>992</v>
      </c>
      <c r="D112" s="267" t="s">
        <v>30</v>
      </c>
      <c r="E112" s="267" t="s">
        <v>24</v>
      </c>
      <c r="F112" s="268" t="s">
        <v>99</v>
      </c>
      <c r="G112" s="269" t="s">
        <v>65</v>
      </c>
      <c r="H112" s="269" t="s">
        <v>23</v>
      </c>
      <c r="I112" s="270" t="s">
        <v>126</v>
      </c>
      <c r="J112" s="267"/>
      <c r="K112" s="265">
        <f>K119+K116+K113</f>
        <v>1309.3</v>
      </c>
      <c r="L112" s="424"/>
    </row>
    <row r="113" spans="1:14" ht="18.75" x14ac:dyDescent="0.3">
      <c r="A113" s="273"/>
      <c r="B113" s="361" t="s">
        <v>153</v>
      </c>
      <c r="C113" s="266">
        <v>992</v>
      </c>
      <c r="D113" s="267" t="s">
        <v>30</v>
      </c>
      <c r="E113" s="267" t="s">
        <v>24</v>
      </c>
      <c r="F113" s="268" t="s">
        <v>99</v>
      </c>
      <c r="G113" s="269" t="s">
        <v>67</v>
      </c>
      <c r="H113" s="269" t="s">
        <v>23</v>
      </c>
      <c r="I113" s="270" t="s">
        <v>126</v>
      </c>
      <c r="J113" s="267"/>
      <c r="K113" s="265">
        <f>K115</f>
        <v>728.3</v>
      </c>
      <c r="L113" s="424"/>
    </row>
    <row r="114" spans="1:14" ht="18.75" x14ac:dyDescent="0.3">
      <c r="A114" s="273"/>
      <c r="B114" s="361" t="s">
        <v>47</v>
      </c>
      <c r="C114" s="266">
        <v>992</v>
      </c>
      <c r="D114" s="267" t="s">
        <v>30</v>
      </c>
      <c r="E114" s="267" t="s">
        <v>24</v>
      </c>
      <c r="F114" s="268" t="s">
        <v>99</v>
      </c>
      <c r="G114" s="269" t="s">
        <v>67</v>
      </c>
      <c r="H114" s="269" t="s">
        <v>23</v>
      </c>
      <c r="I114" s="270" t="s">
        <v>146</v>
      </c>
      <c r="J114" s="267"/>
      <c r="K114" s="265">
        <f>K115</f>
        <v>728.3</v>
      </c>
      <c r="L114" s="424"/>
    </row>
    <row r="115" spans="1:14" s="202" customFormat="1" ht="18.75" x14ac:dyDescent="0.3">
      <c r="A115" s="273"/>
      <c r="B115" s="361" t="s">
        <v>79</v>
      </c>
      <c r="C115" s="266">
        <v>992</v>
      </c>
      <c r="D115" s="267" t="s">
        <v>30</v>
      </c>
      <c r="E115" s="267" t="s">
        <v>24</v>
      </c>
      <c r="F115" s="268" t="s">
        <v>99</v>
      </c>
      <c r="G115" s="269" t="s">
        <v>67</v>
      </c>
      <c r="H115" s="269" t="s">
        <v>23</v>
      </c>
      <c r="I115" s="270" t="s">
        <v>146</v>
      </c>
      <c r="J115" s="267" t="s">
        <v>80</v>
      </c>
      <c r="K115" s="265">
        <f>558+120+50.3</f>
        <v>728.3</v>
      </c>
      <c r="L115" s="424">
        <v>50.3</v>
      </c>
      <c r="M115" s="485"/>
      <c r="N115" s="485"/>
    </row>
    <row r="116" spans="1:14" ht="18.75" x14ac:dyDescent="0.3">
      <c r="A116" s="273"/>
      <c r="B116" s="361" t="s">
        <v>404</v>
      </c>
      <c r="C116" s="266">
        <v>992</v>
      </c>
      <c r="D116" s="267" t="s">
        <v>30</v>
      </c>
      <c r="E116" s="267" t="s">
        <v>24</v>
      </c>
      <c r="F116" s="268" t="s">
        <v>99</v>
      </c>
      <c r="G116" s="269" t="s">
        <v>85</v>
      </c>
      <c r="H116" s="269" t="s">
        <v>23</v>
      </c>
      <c r="I116" s="270" t="s">
        <v>126</v>
      </c>
      <c r="J116" s="267"/>
      <c r="K116" s="265">
        <f>K118</f>
        <v>31</v>
      </c>
      <c r="L116" s="424"/>
    </row>
    <row r="117" spans="1:14" ht="18.75" x14ac:dyDescent="0.3">
      <c r="A117" s="273"/>
      <c r="B117" s="361" t="s">
        <v>406</v>
      </c>
      <c r="C117" s="266">
        <v>992</v>
      </c>
      <c r="D117" s="267" t="s">
        <v>30</v>
      </c>
      <c r="E117" s="267" t="s">
        <v>24</v>
      </c>
      <c r="F117" s="268" t="s">
        <v>99</v>
      </c>
      <c r="G117" s="269" t="s">
        <v>85</v>
      </c>
      <c r="H117" s="269" t="s">
        <v>23</v>
      </c>
      <c r="I117" s="270" t="s">
        <v>405</v>
      </c>
      <c r="J117" s="267"/>
      <c r="K117" s="265">
        <f>K118</f>
        <v>31</v>
      </c>
      <c r="L117" s="424"/>
    </row>
    <row r="118" spans="1:14" ht="18.75" x14ac:dyDescent="0.3">
      <c r="A118" s="273"/>
      <c r="B118" s="361" t="s">
        <v>79</v>
      </c>
      <c r="C118" s="266">
        <v>992</v>
      </c>
      <c r="D118" s="267" t="s">
        <v>30</v>
      </c>
      <c r="E118" s="267" t="s">
        <v>24</v>
      </c>
      <c r="F118" s="268" t="s">
        <v>99</v>
      </c>
      <c r="G118" s="269" t="s">
        <v>85</v>
      </c>
      <c r="H118" s="269" t="s">
        <v>23</v>
      </c>
      <c r="I118" s="270" t="s">
        <v>405</v>
      </c>
      <c r="J118" s="267" t="s">
        <v>80</v>
      </c>
      <c r="K118" s="265">
        <v>31</v>
      </c>
      <c r="L118" s="424"/>
    </row>
    <row r="119" spans="1:14" ht="18.75" x14ac:dyDescent="0.3">
      <c r="A119" s="273"/>
      <c r="B119" s="361" t="s">
        <v>463</v>
      </c>
      <c r="C119" s="266">
        <v>992</v>
      </c>
      <c r="D119" s="267" t="s">
        <v>30</v>
      </c>
      <c r="E119" s="267" t="s">
        <v>24</v>
      </c>
      <c r="F119" s="268" t="s">
        <v>99</v>
      </c>
      <c r="G119" s="269" t="s">
        <v>92</v>
      </c>
      <c r="H119" s="269" t="s">
        <v>23</v>
      </c>
      <c r="I119" s="270" t="s">
        <v>126</v>
      </c>
      <c r="J119" s="267"/>
      <c r="K119" s="265">
        <f>K120</f>
        <v>550</v>
      </c>
      <c r="L119" s="424"/>
    </row>
    <row r="120" spans="1:14" ht="18.75" x14ac:dyDescent="0.3">
      <c r="A120" s="273"/>
      <c r="B120" s="361" t="s">
        <v>462</v>
      </c>
      <c r="C120" s="266">
        <v>992</v>
      </c>
      <c r="D120" s="267" t="s">
        <v>30</v>
      </c>
      <c r="E120" s="267" t="s">
        <v>24</v>
      </c>
      <c r="F120" s="268" t="s">
        <v>99</v>
      </c>
      <c r="G120" s="269" t="s">
        <v>92</v>
      </c>
      <c r="H120" s="269" t="s">
        <v>23</v>
      </c>
      <c r="I120" s="270" t="s">
        <v>461</v>
      </c>
      <c r="J120" s="267"/>
      <c r="K120" s="265">
        <f>K121</f>
        <v>550</v>
      </c>
      <c r="L120" s="424"/>
    </row>
    <row r="121" spans="1:14" ht="18.75" x14ac:dyDescent="0.3">
      <c r="A121" s="273"/>
      <c r="B121" s="361" t="s">
        <v>79</v>
      </c>
      <c r="C121" s="266">
        <v>992</v>
      </c>
      <c r="D121" s="267" t="s">
        <v>30</v>
      </c>
      <c r="E121" s="267" t="s">
        <v>24</v>
      </c>
      <c r="F121" s="268" t="s">
        <v>99</v>
      </c>
      <c r="G121" s="269" t="s">
        <v>92</v>
      </c>
      <c r="H121" s="269" t="s">
        <v>23</v>
      </c>
      <c r="I121" s="270" t="s">
        <v>461</v>
      </c>
      <c r="J121" s="267" t="s">
        <v>80</v>
      </c>
      <c r="K121" s="265">
        <v>550</v>
      </c>
      <c r="L121" s="424"/>
    </row>
    <row r="122" spans="1:14" s="500" customFormat="1" ht="19.5" x14ac:dyDescent="0.35">
      <c r="A122" s="497"/>
      <c r="B122" s="501" t="s">
        <v>16</v>
      </c>
      <c r="C122" s="502">
        <v>992</v>
      </c>
      <c r="D122" s="503" t="s">
        <v>30</v>
      </c>
      <c r="E122" s="503" t="s">
        <v>26</v>
      </c>
      <c r="F122" s="504"/>
      <c r="G122" s="505"/>
      <c r="H122" s="505"/>
      <c r="I122" s="506"/>
      <c r="J122" s="503"/>
      <c r="K122" s="507">
        <f>K128+K123</f>
        <v>6901.5000000000009</v>
      </c>
      <c r="L122" s="498"/>
      <c r="M122" s="499"/>
    </row>
    <row r="123" spans="1:14" s="500" customFormat="1" ht="27" customHeight="1" x14ac:dyDescent="0.35">
      <c r="A123" s="497"/>
      <c r="B123" s="361" t="s">
        <v>301</v>
      </c>
      <c r="C123" s="266">
        <v>992</v>
      </c>
      <c r="D123" s="267" t="s">
        <v>30</v>
      </c>
      <c r="E123" s="267" t="s">
        <v>26</v>
      </c>
      <c r="F123" s="268" t="s">
        <v>25</v>
      </c>
      <c r="G123" s="269" t="s">
        <v>74</v>
      </c>
      <c r="H123" s="269" t="s">
        <v>23</v>
      </c>
      <c r="I123" s="270" t="s">
        <v>126</v>
      </c>
      <c r="J123" s="503"/>
      <c r="K123" s="265">
        <f>K125+K127</f>
        <v>598.6</v>
      </c>
      <c r="L123" s="498"/>
      <c r="M123" s="499"/>
    </row>
    <row r="124" spans="1:14" s="500" customFormat="1" ht="37.5" x14ac:dyDescent="0.35">
      <c r="A124" s="497"/>
      <c r="B124" s="361" t="s">
        <v>470</v>
      </c>
      <c r="C124" s="266">
        <v>992</v>
      </c>
      <c r="D124" s="267" t="s">
        <v>30</v>
      </c>
      <c r="E124" s="267" t="s">
        <v>26</v>
      </c>
      <c r="F124" s="268" t="s">
        <v>25</v>
      </c>
      <c r="G124" s="269" t="s">
        <v>74</v>
      </c>
      <c r="H124" s="269" t="s">
        <v>23</v>
      </c>
      <c r="I124" s="270" t="s">
        <v>471</v>
      </c>
      <c r="J124" s="503"/>
      <c r="K124" s="265">
        <f>K125</f>
        <v>458.40000000000003</v>
      </c>
      <c r="L124" s="498"/>
      <c r="M124" s="499"/>
    </row>
    <row r="125" spans="1:14" s="561" customFormat="1" ht="37.5" customHeight="1" x14ac:dyDescent="0.35">
      <c r="A125" s="497"/>
      <c r="B125" s="281" t="s">
        <v>458</v>
      </c>
      <c r="C125" s="266">
        <v>992</v>
      </c>
      <c r="D125" s="267" t="s">
        <v>30</v>
      </c>
      <c r="E125" s="267" t="s">
        <v>26</v>
      </c>
      <c r="F125" s="268" t="s">
        <v>25</v>
      </c>
      <c r="G125" s="269" t="s">
        <v>74</v>
      </c>
      <c r="H125" s="269" t="s">
        <v>23</v>
      </c>
      <c r="I125" s="270" t="s">
        <v>471</v>
      </c>
      <c r="J125" s="267" t="s">
        <v>80</v>
      </c>
      <c r="K125" s="265">
        <f>458.3+0.1</f>
        <v>458.40000000000003</v>
      </c>
      <c r="L125" s="498">
        <v>0.1</v>
      </c>
      <c r="M125" s="560"/>
    </row>
    <row r="126" spans="1:14" s="500" customFormat="1" ht="37.5" customHeight="1" x14ac:dyDescent="0.35">
      <c r="A126" s="497"/>
      <c r="B126" s="361" t="s">
        <v>470</v>
      </c>
      <c r="C126" s="266">
        <v>992</v>
      </c>
      <c r="D126" s="267" t="s">
        <v>30</v>
      </c>
      <c r="E126" s="267" t="s">
        <v>26</v>
      </c>
      <c r="F126" s="268" t="s">
        <v>25</v>
      </c>
      <c r="G126" s="269" t="s">
        <v>74</v>
      </c>
      <c r="H126" s="269" t="s">
        <v>23</v>
      </c>
      <c r="I126" s="270" t="s">
        <v>127</v>
      </c>
      <c r="J126" s="267"/>
      <c r="K126" s="265">
        <f>K127</f>
        <v>140.19999999999999</v>
      </c>
      <c r="L126" s="498"/>
      <c r="M126" s="499"/>
    </row>
    <row r="127" spans="1:14" s="561" customFormat="1" ht="37.5" customHeight="1" x14ac:dyDescent="0.35">
      <c r="A127" s="497"/>
      <c r="B127" s="281" t="s">
        <v>458</v>
      </c>
      <c r="C127" s="266">
        <v>992</v>
      </c>
      <c r="D127" s="267" t="s">
        <v>30</v>
      </c>
      <c r="E127" s="267" t="s">
        <v>26</v>
      </c>
      <c r="F127" s="268" t="s">
        <v>25</v>
      </c>
      <c r="G127" s="269" t="s">
        <v>74</v>
      </c>
      <c r="H127" s="269" t="s">
        <v>23</v>
      </c>
      <c r="I127" s="270" t="s">
        <v>127</v>
      </c>
      <c r="J127" s="267" t="s">
        <v>80</v>
      </c>
      <c r="K127" s="265">
        <f>140.2</f>
        <v>140.19999999999999</v>
      </c>
      <c r="L127" s="498"/>
      <c r="M127" s="560"/>
    </row>
    <row r="128" spans="1:14" ht="37.5" x14ac:dyDescent="0.3">
      <c r="A128" s="273"/>
      <c r="B128" s="361" t="s">
        <v>382</v>
      </c>
      <c r="C128" s="266">
        <v>992</v>
      </c>
      <c r="D128" s="267" t="s">
        <v>30</v>
      </c>
      <c r="E128" s="267" t="s">
        <v>26</v>
      </c>
      <c r="F128" s="268" t="s">
        <v>102</v>
      </c>
      <c r="G128" s="269" t="s">
        <v>65</v>
      </c>
      <c r="H128" s="269" t="s">
        <v>23</v>
      </c>
      <c r="I128" s="270" t="s">
        <v>126</v>
      </c>
      <c r="J128" s="267"/>
      <c r="K128" s="265">
        <f>K135+K134+K131</f>
        <v>6302.9000000000005</v>
      </c>
      <c r="L128" s="424"/>
    </row>
    <row r="129" spans="1:21" ht="38.25" customHeight="1" x14ac:dyDescent="0.3">
      <c r="A129" s="273"/>
      <c r="B129" s="361" t="s">
        <v>103</v>
      </c>
      <c r="C129" s="266">
        <v>992</v>
      </c>
      <c r="D129" s="267" t="s">
        <v>30</v>
      </c>
      <c r="E129" s="267" t="s">
        <v>26</v>
      </c>
      <c r="F129" s="268" t="s">
        <v>102</v>
      </c>
      <c r="G129" s="269" t="s">
        <v>74</v>
      </c>
      <c r="H129" s="269" t="s">
        <v>23</v>
      </c>
      <c r="I129" s="270" t="s">
        <v>126</v>
      </c>
      <c r="J129" s="267"/>
      <c r="K129" s="265">
        <f>K131</f>
        <v>840</v>
      </c>
      <c r="L129" s="424"/>
    </row>
    <row r="130" spans="1:21" ht="46.5" customHeight="1" x14ac:dyDescent="0.3">
      <c r="A130" s="273"/>
      <c r="B130" s="353" t="s">
        <v>383</v>
      </c>
      <c r="C130" s="266">
        <v>992</v>
      </c>
      <c r="D130" s="267" t="s">
        <v>30</v>
      </c>
      <c r="E130" s="267" t="s">
        <v>26</v>
      </c>
      <c r="F130" s="268" t="s">
        <v>102</v>
      </c>
      <c r="G130" s="269" t="s">
        <v>74</v>
      </c>
      <c r="H130" s="269" t="s">
        <v>23</v>
      </c>
      <c r="I130" s="270" t="s">
        <v>135</v>
      </c>
      <c r="J130" s="267"/>
      <c r="K130" s="265">
        <f>K131</f>
        <v>840</v>
      </c>
      <c r="L130" s="424"/>
      <c r="U130" s="52" t="s">
        <v>173</v>
      </c>
    </row>
    <row r="131" spans="1:21" s="202" customFormat="1" ht="18.75" x14ac:dyDescent="0.3">
      <c r="A131" s="273"/>
      <c r="B131" s="281" t="s">
        <v>79</v>
      </c>
      <c r="C131" s="266">
        <v>992</v>
      </c>
      <c r="D131" s="267" t="s">
        <v>30</v>
      </c>
      <c r="E131" s="267" t="s">
        <v>26</v>
      </c>
      <c r="F131" s="268" t="s">
        <v>102</v>
      </c>
      <c r="G131" s="269" t="s">
        <v>74</v>
      </c>
      <c r="H131" s="269" t="s">
        <v>23</v>
      </c>
      <c r="I131" s="270" t="s">
        <v>135</v>
      </c>
      <c r="J131" s="267" t="s">
        <v>80</v>
      </c>
      <c r="K131" s="265">
        <f>882.2-42.2</f>
        <v>840</v>
      </c>
      <c r="L131" s="424"/>
      <c r="M131" s="485"/>
      <c r="N131" s="485"/>
    </row>
    <row r="132" spans="1:21" ht="37.5" x14ac:dyDescent="0.3">
      <c r="A132" s="273"/>
      <c r="B132" s="281" t="s">
        <v>384</v>
      </c>
      <c r="C132" s="266">
        <v>992</v>
      </c>
      <c r="D132" s="267" t="s">
        <v>30</v>
      </c>
      <c r="E132" s="267" t="s">
        <v>26</v>
      </c>
      <c r="F132" s="268" t="s">
        <v>102</v>
      </c>
      <c r="G132" s="269" t="s">
        <v>67</v>
      </c>
      <c r="H132" s="269" t="s">
        <v>23</v>
      </c>
      <c r="I132" s="270" t="s">
        <v>126</v>
      </c>
      <c r="J132" s="267"/>
      <c r="K132" s="265">
        <f>K134</f>
        <v>485</v>
      </c>
      <c r="L132" s="424"/>
    </row>
    <row r="133" spans="1:21" ht="18.75" x14ac:dyDescent="0.3">
      <c r="A133" s="273"/>
      <c r="B133" s="281" t="s">
        <v>104</v>
      </c>
      <c r="C133" s="266">
        <v>992</v>
      </c>
      <c r="D133" s="267" t="s">
        <v>30</v>
      </c>
      <c r="E133" s="267" t="s">
        <v>26</v>
      </c>
      <c r="F133" s="268" t="s">
        <v>102</v>
      </c>
      <c r="G133" s="269" t="s">
        <v>67</v>
      </c>
      <c r="H133" s="269" t="s">
        <v>23</v>
      </c>
      <c r="I133" s="270" t="s">
        <v>126</v>
      </c>
      <c r="J133" s="267"/>
      <c r="K133" s="265">
        <f>K134</f>
        <v>485</v>
      </c>
      <c r="L133" s="424"/>
    </row>
    <row r="134" spans="1:21" ht="18.75" x14ac:dyDescent="0.3">
      <c r="A134" s="273"/>
      <c r="B134" s="281" t="s">
        <v>79</v>
      </c>
      <c r="C134" s="266">
        <v>992</v>
      </c>
      <c r="D134" s="267" t="s">
        <v>30</v>
      </c>
      <c r="E134" s="267" t="s">
        <v>26</v>
      </c>
      <c r="F134" s="268" t="s">
        <v>102</v>
      </c>
      <c r="G134" s="269" t="s">
        <v>67</v>
      </c>
      <c r="H134" s="269" t="s">
        <v>23</v>
      </c>
      <c r="I134" s="270" t="s">
        <v>136</v>
      </c>
      <c r="J134" s="267" t="s">
        <v>80</v>
      </c>
      <c r="K134" s="265">
        <v>485</v>
      </c>
      <c r="L134" s="424"/>
      <c r="N134" s="104"/>
    </row>
    <row r="135" spans="1:21" ht="55.5" customHeight="1" x14ac:dyDescent="0.3">
      <c r="A135" s="273"/>
      <c r="B135" s="361" t="s">
        <v>385</v>
      </c>
      <c r="C135" s="266">
        <v>992</v>
      </c>
      <c r="D135" s="267" t="s">
        <v>30</v>
      </c>
      <c r="E135" s="267" t="s">
        <v>26</v>
      </c>
      <c r="F135" s="268" t="s">
        <v>102</v>
      </c>
      <c r="G135" s="269" t="s">
        <v>92</v>
      </c>
      <c r="H135" s="269" t="s">
        <v>23</v>
      </c>
      <c r="I135" s="270" t="s">
        <v>126</v>
      </c>
      <c r="J135" s="267"/>
      <c r="K135" s="265">
        <f>K137+K139+K140+K145+K141+K143</f>
        <v>4977.9000000000005</v>
      </c>
      <c r="L135" s="424"/>
      <c r="N135" s="104"/>
    </row>
    <row r="136" spans="1:21" s="496" customFormat="1" ht="26.25" customHeight="1" x14ac:dyDescent="0.3">
      <c r="A136" s="487"/>
      <c r="B136" s="488" t="s">
        <v>408</v>
      </c>
      <c r="C136" s="489">
        <v>992</v>
      </c>
      <c r="D136" s="490" t="s">
        <v>30</v>
      </c>
      <c r="E136" s="490" t="s">
        <v>26</v>
      </c>
      <c r="F136" s="491" t="s">
        <v>102</v>
      </c>
      <c r="G136" s="492" t="s">
        <v>92</v>
      </c>
      <c r="H136" s="492" t="s">
        <v>23</v>
      </c>
      <c r="I136" s="493" t="s">
        <v>409</v>
      </c>
      <c r="J136" s="490"/>
      <c r="K136" s="494">
        <v>1027.9000000000001</v>
      </c>
      <c r="L136" s="495"/>
      <c r="N136" s="508"/>
    </row>
    <row r="137" spans="1:21" ht="19.5" customHeight="1" x14ac:dyDescent="0.3">
      <c r="A137" s="273"/>
      <c r="B137" s="281" t="s">
        <v>79</v>
      </c>
      <c r="C137" s="266">
        <v>992</v>
      </c>
      <c r="D137" s="267" t="s">
        <v>30</v>
      </c>
      <c r="E137" s="267" t="s">
        <v>26</v>
      </c>
      <c r="F137" s="268" t="s">
        <v>102</v>
      </c>
      <c r="G137" s="269" t="s">
        <v>92</v>
      </c>
      <c r="H137" s="269" t="s">
        <v>23</v>
      </c>
      <c r="I137" s="270" t="s">
        <v>409</v>
      </c>
      <c r="J137" s="267" t="s">
        <v>80</v>
      </c>
      <c r="K137" s="265">
        <v>1027.9000000000001</v>
      </c>
      <c r="L137" s="424"/>
      <c r="N137" s="104"/>
    </row>
    <row r="138" spans="1:21" ht="43.5" customHeight="1" x14ac:dyDescent="0.3">
      <c r="A138" s="273"/>
      <c r="B138" s="281" t="s">
        <v>105</v>
      </c>
      <c r="C138" s="266">
        <v>992</v>
      </c>
      <c r="D138" s="267" t="s">
        <v>30</v>
      </c>
      <c r="E138" s="267" t="s">
        <v>26</v>
      </c>
      <c r="F138" s="268" t="s">
        <v>102</v>
      </c>
      <c r="G138" s="269" t="s">
        <v>92</v>
      </c>
      <c r="H138" s="269" t="s">
        <v>23</v>
      </c>
      <c r="I138" s="270" t="s">
        <v>137</v>
      </c>
      <c r="J138" s="267"/>
      <c r="K138" s="265">
        <f>K139</f>
        <v>602.9</v>
      </c>
      <c r="L138" s="424"/>
      <c r="M138" s="107"/>
    </row>
    <row r="139" spans="1:21" ht="33.75" customHeight="1" x14ac:dyDescent="0.3">
      <c r="A139" s="273"/>
      <c r="B139" s="281" t="s">
        <v>79</v>
      </c>
      <c r="C139" s="266">
        <v>992</v>
      </c>
      <c r="D139" s="267" t="s">
        <v>30</v>
      </c>
      <c r="E139" s="267" t="s">
        <v>26</v>
      </c>
      <c r="F139" s="268" t="s">
        <v>102</v>
      </c>
      <c r="G139" s="269" t="s">
        <v>92</v>
      </c>
      <c r="H139" s="269" t="s">
        <v>23</v>
      </c>
      <c r="I139" s="270" t="s">
        <v>137</v>
      </c>
      <c r="J139" s="267" t="s">
        <v>80</v>
      </c>
      <c r="K139" s="265">
        <f>592.1+10.8</f>
        <v>602.9</v>
      </c>
      <c r="L139" s="430">
        <v>10.8</v>
      </c>
    </row>
    <row r="140" spans="1:21" ht="33.75" customHeight="1" x14ac:dyDescent="0.3">
      <c r="A140" s="273"/>
      <c r="B140" s="281" t="s">
        <v>411</v>
      </c>
      <c r="C140" s="266">
        <v>992</v>
      </c>
      <c r="D140" s="267" t="s">
        <v>30</v>
      </c>
      <c r="E140" s="267" t="s">
        <v>26</v>
      </c>
      <c r="F140" s="268" t="s">
        <v>102</v>
      </c>
      <c r="G140" s="269" t="s">
        <v>92</v>
      </c>
      <c r="H140" s="269" t="s">
        <v>23</v>
      </c>
      <c r="I140" s="270" t="s">
        <v>137</v>
      </c>
      <c r="J140" s="267" t="s">
        <v>410</v>
      </c>
      <c r="K140" s="265">
        <f>123.6</f>
        <v>123.6</v>
      </c>
      <c r="L140" s="430"/>
    </row>
    <row r="141" spans="1:21" s="202" customFormat="1" ht="33.75" customHeight="1" x14ac:dyDescent="0.3">
      <c r="A141" s="273"/>
      <c r="B141" s="281" t="s">
        <v>449</v>
      </c>
      <c r="C141" s="266">
        <v>992</v>
      </c>
      <c r="D141" s="267" t="s">
        <v>30</v>
      </c>
      <c r="E141" s="267" t="s">
        <v>26</v>
      </c>
      <c r="F141" s="268" t="s">
        <v>102</v>
      </c>
      <c r="G141" s="269" t="s">
        <v>92</v>
      </c>
      <c r="H141" s="269" t="s">
        <v>23</v>
      </c>
      <c r="I141" s="270" t="s">
        <v>450</v>
      </c>
      <c r="J141" s="267"/>
      <c r="K141" s="265">
        <f>K142</f>
        <v>531.1</v>
      </c>
      <c r="L141" s="430"/>
      <c r="M141" s="485"/>
      <c r="N141" s="485"/>
    </row>
    <row r="142" spans="1:21" s="202" customFormat="1" ht="33.75" customHeight="1" x14ac:dyDescent="0.3">
      <c r="A142" s="273"/>
      <c r="B142" s="281" t="s">
        <v>79</v>
      </c>
      <c r="C142" s="266">
        <v>992</v>
      </c>
      <c r="D142" s="267" t="s">
        <v>30</v>
      </c>
      <c r="E142" s="267" t="s">
        <v>26</v>
      </c>
      <c r="F142" s="268" t="s">
        <v>102</v>
      </c>
      <c r="G142" s="269" t="s">
        <v>92</v>
      </c>
      <c r="H142" s="269" t="s">
        <v>23</v>
      </c>
      <c r="I142" s="270" t="s">
        <v>450</v>
      </c>
      <c r="J142" s="267" t="s">
        <v>80</v>
      </c>
      <c r="K142" s="265">
        <v>531.1</v>
      </c>
      <c r="L142" s="430"/>
      <c r="M142" s="485"/>
      <c r="N142" s="485"/>
    </row>
    <row r="143" spans="1:21" s="202" customFormat="1" ht="33.75" customHeight="1" x14ac:dyDescent="0.3">
      <c r="A143" s="273"/>
      <c r="B143" s="281" t="s">
        <v>459</v>
      </c>
      <c r="C143" s="266">
        <v>992</v>
      </c>
      <c r="D143" s="267" t="s">
        <v>30</v>
      </c>
      <c r="E143" s="267" t="s">
        <v>26</v>
      </c>
      <c r="F143" s="268" t="s">
        <v>102</v>
      </c>
      <c r="G143" s="269" t="s">
        <v>92</v>
      </c>
      <c r="H143" s="269" t="s">
        <v>23</v>
      </c>
      <c r="I143" s="270" t="s">
        <v>460</v>
      </c>
      <c r="J143" s="267"/>
      <c r="K143" s="265">
        <f>K144</f>
        <v>1245.7</v>
      </c>
      <c r="L143" s="430"/>
      <c r="M143" s="485"/>
      <c r="N143" s="485"/>
    </row>
    <row r="144" spans="1:21" s="202" customFormat="1" ht="33.75" customHeight="1" x14ac:dyDescent="0.3">
      <c r="A144" s="273"/>
      <c r="B144" s="281" t="s">
        <v>79</v>
      </c>
      <c r="C144" s="266">
        <v>992</v>
      </c>
      <c r="D144" s="267" t="s">
        <v>30</v>
      </c>
      <c r="E144" s="267" t="s">
        <v>26</v>
      </c>
      <c r="F144" s="268" t="s">
        <v>102</v>
      </c>
      <c r="G144" s="269" t="s">
        <v>92</v>
      </c>
      <c r="H144" s="269" t="s">
        <v>23</v>
      </c>
      <c r="I144" s="270" t="s">
        <v>460</v>
      </c>
      <c r="J144" s="267" t="s">
        <v>80</v>
      </c>
      <c r="K144" s="265">
        <v>1245.7</v>
      </c>
      <c r="L144" s="430"/>
      <c r="M144" s="485"/>
      <c r="N144" s="485"/>
    </row>
    <row r="145" spans="1:14" s="202" customFormat="1" ht="33.75" customHeight="1" x14ac:dyDescent="0.3">
      <c r="A145" s="273"/>
      <c r="B145" s="370" t="s">
        <v>395</v>
      </c>
      <c r="C145" s="266">
        <v>992</v>
      </c>
      <c r="D145" s="267" t="s">
        <v>30</v>
      </c>
      <c r="E145" s="267" t="s">
        <v>26</v>
      </c>
      <c r="F145" s="268" t="s">
        <v>28</v>
      </c>
      <c r="G145" s="269" t="s">
        <v>74</v>
      </c>
      <c r="H145" s="269" t="s">
        <v>27</v>
      </c>
      <c r="I145" s="270" t="s">
        <v>126</v>
      </c>
      <c r="J145" s="267"/>
      <c r="K145" s="265">
        <f>K149+K147</f>
        <v>1446.7</v>
      </c>
      <c r="L145" s="430"/>
      <c r="M145" s="485"/>
      <c r="N145" s="485"/>
    </row>
    <row r="146" spans="1:14" s="202" customFormat="1" ht="33.75" customHeight="1" x14ac:dyDescent="0.3">
      <c r="A146" s="273"/>
      <c r="B146" s="370" t="s">
        <v>457</v>
      </c>
      <c r="C146" s="266">
        <v>992</v>
      </c>
      <c r="D146" s="267" t="s">
        <v>30</v>
      </c>
      <c r="E146" s="267" t="s">
        <v>26</v>
      </c>
      <c r="F146" s="268" t="s">
        <v>28</v>
      </c>
      <c r="G146" s="269" t="s">
        <v>74</v>
      </c>
      <c r="H146" s="269" t="s">
        <v>27</v>
      </c>
      <c r="I146" s="270" t="s">
        <v>456</v>
      </c>
      <c r="J146" s="267"/>
      <c r="K146" s="265">
        <f>K147</f>
        <v>453.7</v>
      </c>
      <c r="L146" s="430"/>
      <c r="M146" s="485"/>
      <c r="N146" s="485"/>
    </row>
    <row r="147" spans="1:14" s="202" customFormat="1" ht="33.75" customHeight="1" x14ac:dyDescent="0.3">
      <c r="A147" s="273"/>
      <c r="B147" s="281" t="s">
        <v>458</v>
      </c>
      <c r="C147" s="266">
        <v>992</v>
      </c>
      <c r="D147" s="267" t="s">
        <v>30</v>
      </c>
      <c r="E147" s="267" t="s">
        <v>26</v>
      </c>
      <c r="F147" s="268" t="s">
        <v>28</v>
      </c>
      <c r="G147" s="269" t="s">
        <v>74</v>
      </c>
      <c r="H147" s="269" t="s">
        <v>27</v>
      </c>
      <c r="I147" s="270" t="s">
        <v>456</v>
      </c>
      <c r="J147" s="267" t="s">
        <v>80</v>
      </c>
      <c r="K147" s="265">
        <v>453.7</v>
      </c>
      <c r="L147" s="430"/>
      <c r="M147" s="485"/>
      <c r="N147" s="485"/>
    </row>
    <row r="148" spans="1:14" s="202" customFormat="1" ht="43.5" customHeight="1" x14ac:dyDescent="0.3">
      <c r="A148" s="273"/>
      <c r="B148" s="370" t="s">
        <v>396</v>
      </c>
      <c r="C148" s="266">
        <v>992</v>
      </c>
      <c r="D148" s="267" t="s">
        <v>30</v>
      </c>
      <c r="E148" s="267" t="s">
        <v>26</v>
      </c>
      <c r="F148" s="268" t="s">
        <v>28</v>
      </c>
      <c r="G148" s="269" t="s">
        <v>74</v>
      </c>
      <c r="H148" s="269" t="s">
        <v>27</v>
      </c>
      <c r="I148" s="270" t="s">
        <v>394</v>
      </c>
      <c r="J148" s="267"/>
      <c r="K148" s="265">
        <f>K149</f>
        <v>993</v>
      </c>
      <c r="L148" s="430"/>
      <c r="M148" s="485"/>
      <c r="N148" s="485"/>
    </row>
    <row r="149" spans="1:14" s="202" customFormat="1" ht="39" customHeight="1" x14ac:dyDescent="0.3">
      <c r="A149" s="273"/>
      <c r="B149" s="281" t="s">
        <v>458</v>
      </c>
      <c r="C149" s="266">
        <v>992</v>
      </c>
      <c r="D149" s="267" t="s">
        <v>30</v>
      </c>
      <c r="E149" s="267" t="s">
        <v>26</v>
      </c>
      <c r="F149" s="268" t="s">
        <v>28</v>
      </c>
      <c r="G149" s="269" t="s">
        <v>74</v>
      </c>
      <c r="H149" s="269" t="s">
        <v>27</v>
      </c>
      <c r="I149" s="270" t="s">
        <v>394</v>
      </c>
      <c r="J149" s="267" t="s">
        <v>80</v>
      </c>
      <c r="K149" s="265">
        <f>1446.7-453.7</f>
        <v>993</v>
      </c>
      <c r="L149" s="430"/>
      <c r="M149" s="485"/>
      <c r="N149" s="485"/>
    </row>
    <row r="150" spans="1:14" s="205" customFormat="1" ht="18.75" x14ac:dyDescent="0.3">
      <c r="A150" s="352"/>
      <c r="B150" s="351" t="s">
        <v>17</v>
      </c>
      <c r="C150" s="275">
        <v>992</v>
      </c>
      <c r="D150" s="276" t="s">
        <v>29</v>
      </c>
      <c r="E150" s="276" t="s">
        <v>23</v>
      </c>
      <c r="F150" s="277"/>
      <c r="G150" s="278"/>
      <c r="H150" s="269"/>
      <c r="I150" s="279"/>
      <c r="J150" s="276"/>
      <c r="K150" s="263">
        <f>K151</f>
        <v>10</v>
      </c>
      <c r="L150" s="425"/>
      <c r="M150" s="486"/>
      <c r="N150" s="486"/>
    </row>
    <row r="151" spans="1:14" ht="18.75" x14ac:dyDescent="0.3">
      <c r="A151" s="273"/>
      <c r="B151" s="349" t="s">
        <v>163</v>
      </c>
      <c r="C151" s="266">
        <v>992</v>
      </c>
      <c r="D151" s="267" t="s">
        <v>29</v>
      </c>
      <c r="E151" s="267" t="s">
        <v>29</v>
      </c>
      <c r="F151" s="268"/>
      <c r="G151" s="269"/>
      <c r="H151" s="269"/>
      <c r="I151" s="270"/>
      <c r="J151" s="267"/>
      <c r="K151" s="265">
        <f>K155</f>
        <v>10</v>
      </c>
      <c r="L151" s="424"/>
    </row>
    <row r="152" spans="1:14" ht="37.5" x14ac:dyDescent="0.3">
      <c r="A152" s="273"/>
      <c r="B152" s="361" t="s">
        <v>386</v>
      </c>
      <c r="C152" s="266">
        <v>992</v>
      </c>
      <c r="D152" s="267" t="s">
        <v>29</v>
      </c>
      <c r="E152" s="267" t="s">
        <v>29</v>
      </c>
      <c r="F152" s="268" t="s">
        <v>97</v>
      </c>
      <c r="G152" s="269" t="s">
        <v>65</v>
      </c>
      <c r="H152" s="269" t="s">
        <v>23</v>
      </c>
      <c r="I152" s="270" t="s">
        <v>126</v>
      </c>
      <c r="J152" s="267"/>
      <c r="K152" s="265">
        <f>K155</f>
        <v>10</v>
      </c>
      <c r="L152" s="424"/>
    </row>
    <row r="153" spans="1:14" ht="18.75" x14ac:dyDescent="0.3">
      <c r="A153" s="273"/>
      <c r="B153" s="361" t="s">
        <v>332</v>
      </c>
      <c r="C153" s="266">
        <v>992</v>
      </c>
      <c r="D153" s="267" t="s">
        <v>29</v>
      </c>
      <c r="E153" s="267" t="s">
        <v>29</v>
      </c>
      <c r="F153" s="268" t="s">
        <v>97</v>
      </c>
      <c r="G153" s="269" t="s">
        <v>74</v>
      </c>
      <c r="H153" s="269" t="s">
        <v>23</v>
      </c>
      <c r="I153" s="270" t="s">
        <v>126</v>
      </c>
      <c r="J153" s="267"/>
      <c r="K153" s="265">
        <f>K155</f>
        <v>10</v>
      </c>
      <c r="L153" s="424"/>
    </row>
    <row r="154" spans="1:14" ht="18.75" x14ac:dyDescent="0.3">
      <c r="A154" s="273"/>
      <c r="B154" s="379" t="s">
        <v>344</v>
      </c>
      <c r="C154" s="266">
        <v>992</v>
      </c>
      <c r="D154" s="267" t="s">
        <v>29</v>
      </c>
      <c r="E154" s="267" t="s">
        <v>29</v>
      </c>
      <c r="F154" s="268" t="s">
        <v>97</v>
      </c>
      <c r="G154" s="269" t="s">
        <v>74</v>
      </c>
      <c r="H154" s="269" t="s">
        <v>22</v>
      </c>
      <c r="I154" s="270" t="s">
        <v>131</v>
      </c>
      <c r="J154" s="267"/>
      <c r="K154" s="265">
        <f>K155</f>
        <v>10</v>
      </c>
      <c r="L154" s="424"/>
    </row>
    <row r="155" spans="1:14" ht="31.5" customHeight="1" x14ac:dyDescent="0.3">
      <c r="A155" s="273"/>
      <c r="B155" s="349" t="s">
        <v>79</v>
      </c>
      <c r="C155" s="266">
        <v>992</v>
      </c>
      <c r="D155" s="267" t="s">
        <v>29</v>
      </c>
      <c r="E155" s="267" t="s">
        <v>29</v>
      </c>
      <c r="F155" s="268" t="s">
        <v>97</v>
      </c>
      <c r="G155" s="269" t="s">
        <v>74</v>
      </c>
      <c r="H155" s="269" t="s">
        <v>22</v>
      </c>
      <c r="I155" s="270" t="s">
        <v>131</v>
      </c>
      <c r="J155" s="267" t="s">
        <v>80</v>
      </c>
      <c r="K155" s="265">
        <v>10</v>
      </c>
      <c r="L155" s="424"/>
    </row>
    <row r="156" spans="1:14" s="51" customFormat="1" ht="18.75" x14ac:dyDescent="0.3">
      <c r="A156" s="352"/>
      <c r="B156" s="351" t="s">
        <v>18</v>
      </c>
      <c r="C156" s="275">
        <v>992</v>
      </c>
      <c r="D156" s="276" t="s">
        <v>31</v>
      </c>
      <c r="E156" s="276" t="s">
        <v>23</v>
      </c>
      <c r="F156" s="277"/>
      <c r="G156" s="278"/>
      <c r="H156" s="278"/>
      <c r="I156" s="279"/>
      <c r="J156" s="276"/>
      <c r="K156" s="263">
        <f>K157</f>
        <v>5381.4</v>
      </c>
      <c r="L156" s="425"/>
      <c r="M156" s="110"/>
      <c r="N156" s="110"/>
    </row>
    <row r="157" spans="1:14" ht="18.75" x14ac:dyDescent="0.3">
      <c r="A157" s="273"/>
      <c r="B157" s="361" t="s">
        <v>19</v>
      </c>
      <c r="C157" s="266">
        <v>992</v>
      </c>
      <c r="D157" s="267" t="s">
        <v>31</v>
      </c>
      <c r="E157" s="267" t="s">
        <v>22</v>
      </c>
      <c r="F157" s="268"/>
      <c r="G157" s="269"/>
      <c r="H157" s="269"/>
      <c r="I157" s="270"/>
      <c r="J157" s="267"/>
      <c r="K157" s="265">
        <f>K158+K160</f>
        <v>5381.4</v>
      </c>
      <c r="L157" s="424"/>
    </row>
    <row r="158" spans="1:14" ht="54.75" customHeight="1" x14ac:dyDescent="0.3">
      <c r="A158" s="273"/>
      <c r="B158" s="379" t="s">
        <v>387</v>
      </c>
      <c r="C158" s="266">
        <v>992</v>
      </c>
      <c r="D158" s="267" t="s">
        <v>31</v>
      </c>
      <c r="E158" s="267" t="s">
        <v>22</v>
      </c>
      <c r="F158" s="268" t="s">
        <v>28</v>
      </c>
      <c r="G158" s="269" t="s">
        <v>65</v>
      </c>
      <c r="H158" s="269" t="s">
        <v>23</v>
      </c>
      <c r="I158" s="270" t="s">
        <v>126</v>
      </c>
      <c r="J158" s="267"/>
      <c r="K158" s="265">
        <f>K167+K170</f>
        <v>4680.8999999999996</v>
      </c>
      <c r="L158" s="424"/>
    </row>
    <row r="159" spans="1:14" ht="18" customHeight="1" x14ac:dyDescent="0.3">
      <c r="A159" s="273"/>
      <c r="B159" s="361" t="s">
        <v>168</v>
      </c>
      <c r="C159" s="266">
        <v>992</v>
      </c>
      <c r="D159" s="267" t="s">
        <v>31</v>
      </c>
      <c r="E159" s="267" t="s">
        <v>22</v>
      </c>
      <c r="F159" s="268" t="s">
        <v>28</v>
      </c>
      <c r="G159" s="269" t="s">
        <v>74</v>
      </c>
      <c r="H159" s="269" t="s">
        <v>23</v>
      </c>
      <c r="I159" s="270" t="s">
        <v>126</v>
      </c>
      <c r="J159" s="267"/>
      <c r="K159" s="265">
        <f>K167+K170</f>
        <v>4680.8999999999996</v>
      </c>
      <c r="L159" s="424"/>
    </row>
    <row r="160" spans="1:14" ht="18" customHeight="1" x14ac:dyDescent="0.3">
      <c r="A160" s="273"/>
      <c r="B160" s="361" t="s">
        <v>464</v>
      </c>
      <c r="C160" s="266">
        <v>992</v>
      </c>
      <c r="D160" s="267" t="s">
        <v>31</v>
      </c>
      <c r="E160" s="267" t="s">
        <v>22</v>
      </c>
      <c r="F160" s="268" t="s">
        <v>28</v>
      </c>
      <c r="G160" s="269" t="s">
        <v>74</v>
      </c>
      <c r="H160" s="269" t="s">
        <v>22</v>
      </c>
      <c r="I160" s="270" t="s">
        <v>126</v>
      </c>
      <c r="J160" s="267"/>
      <c r="K160" s="265">
        <f>K161+K163</f>
        <v>700.5</v>
      </c>
      <c r="L160" s="424"/>
    </row>
    <row r="161" spans="1:14" ht="18" customHeight="1" x14ac:dyDescent="0.3">
      <c r="A161" s="273"/>
      <c r="B161" s="361" t="s">
        <v>465</v>
      </c>
      <c r="C161" s="266">
        <v>992</v>
      </c>
      <c r="D161" s="267" t="s">
        <v>31</v>
      </c>
      <c r="E161" s="267" t="s">
        <v>22</v>
      </c>
      <c r="F161" s="268" t="s">
        <v>28</v>
      </c>
      <c r="G161" s="269" t="s">
        <v>74</v>
      </c>
      <c r="H161" s="269" t="s">
        <v>22</v>
      </c>
      <c r="I161" s="270" t="s">
        <v>466</v>
      </c>
      <c r="J161" s="267"/>
      <c r="K161" s="265">
        <f>K162</f>
        <v>357.7</v>
      </c>
      <c r="L161" s="424"/>
    </row>
    <row r="162" spans="1:14" s="202" customFormat="1" ht="18" customHeight="1" x14ac:dyDescent="0.3">
      <c r="A162" s="273"/>
      <c r="B162" s="361" t="s">
        <v>467</v>
      </c>
      <c r="C162" s="266">
        <v>992</v>
      </c>
      <c r="D162" s="267" t="s">
        <v>31</v>
      </c>
      <c r="E162" s="267" t="s">
        <v>22</v>
      </c>
      <c r="F162" s="268" t="s">
        <v>28</v>
      </c>
      <c r="G162" s="269" t="s">
        <v>74</v>
      </c>
      <c r="H162" s="269" t="s">
        <v>22</v>
      </c>
      <c r="I162" s="270" t="s">
        <v>466</v>
      </c>
      <c r="J162" s="267" t="s">
        <v>107</v>
      </c>
      <c r="K162" s="265">
        <f>143.1+214.6</f>
        <v>357.7</v>
      </c>
      <c r="L162" s="424"/>
      <c r="M162" s="485"/>
      <c r="N162" s="485"/>
    </row>
    <row r="163" spans="1:14" s="202" customFormat="1" ht="18" customHeight="1" x14ac:dyDescent="0.3">
      <c r="A163" s="273"/>
      <c r="B163" s="361" t="s">
        <v>170</v>
      </c>
      <c r="C163" s="266">
        <v>992</v>
      </c>
      <c r="D163" s="267" t="s">
        <v>31</v>
      </c>
      <c r="E163" s="267" t="s">
        <v>22</v>
      </c>
      <c r="F163" s="268" t="s">
        <v>28</v>
      </c>
      <c r="G163" s="269" t="s">
        <v>74</v>
      </c>
      <c r="H163" s="269" t="s">
        <v>22</v>
      </c>
      <c r="I163" s="270" t="s">
        <v>129</v>
      </c>
      <c r="J163" s="267"/>
      <c r="K163" s="265">
        <f>K164</f>
        <v>342.8</v>
      </c>
      <c r="L163" s="424"/>
      <c r="M163" s="485"/>
      <c r="N163" s="485"/>
    </row>
    <row r="164" spans="1:14" s="202" customFormat="1" ht="18" customHeight="1" x14ac:dyDescent="0.3">
      <c r="A164" s="273"/>
      <c r="B164" s="361" t="s">
        <v>467</v>
      </c>
      <c r="C164" s="266">
        <v>992</v>
      </c>
      <c r="D164" s="267" t="s">
        <v>31</v>
      </c>
      <c r="E164" s="267" t="s">
        <v>22</v>
      </c>
      <c r="F164" s="268" t="s">
        <v>28</v>
      </c>
      <c r="G164" s="269" t="s">
        <v>74</v>
      </c>
      <c r="H164" s="269" t="s">
        <v>22</v>
      </c>
      <c r="I164" s="270" t="s">
        <v>129</v>
      </c>
      <c r="J164" s="267" t="s">
        <v>107</v>
      </c>
      <c r="K164" s="265">
        <v>342.8</v>
      </c>
      <c r="L164" s="424"/>
      <c r="M164" s="485"/>
      <c r="N164" s="485"/>
    </row>
    <row r="165" spans="1:14" ht="28.5" customHeight="1" x14ac:dyDescent="0.3">
      <c r="A165" s="273"/>
      <c r="B165" s="361" t="s">
        <v>108</v>
      </c>
      <c r="C165" s="266">
        <v>992</v>
      </c>
      <c r="D165" s="267" t="s">
        <v>31</v>
      </c>
      <c r="E165" s="267" t="s">
        <v>22</v>
      </c>
      <c r="F165" s="268" t="s">
        <v>28</v>
      </c>
      <c r="G165" s="269" t="s">
        <v>74</v>
      </c>
      <c r="H165" s="269" t="s">
        <v>30</v>
      </c>
      <c r="I165" s="270" t="s">
        <v>126</v>
      </c>
      <c r="J165" s="267"/>
      <c r="K165" s="265">
        <f>K167</f>
        <v>4640.8999999999996</v>
      </c>
      <c r="L165" s="424"/>
    </row>
    <row r="166" spans="1:14" ht="35.25" customHeight="1" x14ac:dyDescent="0.3">
      <c r="A166" s="273"/>
      <c r="B166" s="353" t="s">
        <v>169</v>
      </c>
      <c r="C166" s="266">
        <v>992</v>
      </c>
      <c r="D166" s="267" t="s">
        <v>31</v>
      </c>
      <c r="E166" s="267" t="s">
        <v>22</v>
      </c>
      <c r="F166" s="268" t="s">
        <v>28</v>
      </c>
      <c r="G166" s="269" t="s">
        <v>74</v>
      </c>
      <c r="H166" s="269" t="s">
        <v>30</v>
      </c>
      <c r="I166" s="270" t="s">
        <v>128</v>
      </c>
      <c r="J166" s="267"/>
      <c r="K166" s="265">
        <f>K167</f>
        <v>4640.8999999999996</v>
      </c>
      <c r="L166" s="424"/>
    </row>
    <row r="167" spans="1:14" s="202" customFormat="1" ht="48" customHeight="1" x14ac:dyDescent="0.3">
      <c r="A167" s="273"/>
      <c r="B167" s="361" t="s">
        <v>106</v>
      </c>
      <c r="C167" s="266">
        <v>992</v>
      </c>
      <c r="D167" s="267" t="s">
        <v>31</v>
      </c>
      <c r="E167" s="267" t="s">
        <v>22</v>
      </c>
      <c r="F167" s="268" t="s">
        <v>28</v>
      </c>
      <c r="G167" s="269" t="s">
        <v>74</v>
      </c>
      <c r="H167" s="269" t="s">
        <v>30</v>
      </c>
      <c r="I167" s="270" t="s">
        <v>128</v>
      </c>
      <c r="J167" s="267" t="s">
        <v>107</v>
      </c>
      <c r="K167" s="265">
        <f>5012.4-28.7-342.8</f>
        <v>4640.8999999999996</v>
      </c>
      <c r="L167" s="424"/>
      <c r="M167" s="485"/>
      <c r="N167" s="485"/>
    </row>
    <row r="168" spans="1:14" ht="18.75" x14ac:dyDescent="0.3">
      <c r="A168" s="273"/>
      <c r="B168" s="349" t="s">
        <v>109</v>
      </c>
      <c r="C168" s="266">
        <v>992</v>
      </c>
      <c r="D168" s="267" t="s">
        <v>31</v>
      </c>
      <c r="E168" s="267" t="s">
        <v>22</v>
      </c>
      <c r="F168" s="268" t="s">
        <v>28</v>
      </c>
      <c r="G168" s="269" t="s">
        <v>74</v>
      </c>
      <c r="H168" s="269" t="s">
        <v>31</v>
      </c>
      <c r="I168" s="270" t="s">
        <v>126</v>
      </c>
      <c r="J168" s="267"/>
      <c r="K168" s="265">
        <f>K169</f>
        <v>40</v>
      </c>
      <c r="L168" s="424"/>
    </row>
    <row r="169" spans="1:14" ht="18.75" x14ac:dyDescent="0.3">
      <c r="A169" s="273"/>
      <c r="B169" s="281" t="s">
        <v>170</v>
      </c>
      <c r="C169" s="266">
        <v>992</v>
      </c>
      <c r="D169" s="267" t="s">
        <v>31</v>
      </c>
      <c r="E169" s="267" t="s">
        <v>22</v>
      </c>
      <c r="F169" s="268" t="s">
        <v>28</v>
      </c>
      <c r="G169" s="269" t="s">
        <v>74</v>
      </c>
      <c r="H169" s="269" t="s">
        <v>31</v>
      </c>
      <c r="I169" s="270" t="s">
        <v>129</v>
      </c>
      <c r="J169" s="267"/>
      <c r="K169" s="265">
        <f>K170</f>
        <v>40</v>
      </c>
      <c r="L169" s="424"/>
    </row>
    <row r="170" spans="1:14" ht="18.75" x14ac:dyDescent="0.3">
      <c r="A170" s="273"/>
      <c r="B170" s="281" t="s">
        <v>79</v>
      </c>
      <c r="C170" s="266">
        <v>992</v>
      </c>
      <c r="D170" s="267" t="s">
        <v>31</v>
      </c>
      <c r="E170" s="267" t="s">
        <v>22</v>
      </c>
      <c r="F170" s="268" t="s">
        <v>28</v>
      </c>
      <c r="G170" s="269" t="s">
        <v>74</v>
      </c>
      <c r="H170" s="269" t="s">
        <v>31</v>
      </c>
      <c r="I170" s="270" t="s">
        <v>129</v>
      </c>
      <c r="J170" s="267" t="s">
        <v>80</v>
      </c>
      <c r="K170" s="265">
        <v>40</v>
      </c>
      <c r="L170" s="424"/>
    </row>
    <row r="171" spans="1:14" s="51" customFormat="1" ht="18.75" x14ac:dyDescent="0.3">
      <c r="A171" s="352"/>
      <c r="B171" s="351" t="s">
        <v>38</v>
      </c>
      <c r="C171" s="275">
        <v>992</v>
      </c>
      <c r="D171" s="276">
        <v>10</v>
      </c>
      <c r="E171" s="276" t="s">
        <v>23</v>
      </c>
      <c r="F171" s="277"/>
      <c r="G171" s="278"/>
      <c r="H171" s="269"/>
      <c r="I171" s="279"/>
      <c r="J171" s="276"/>
      <c r="K171" s="263">
        <f>K172+K177</f>
        <v>473</v>
      </c>
      <c r="L171" s="425"/>
      <c r="M171" s="110"/>
      <c r="N171" s="110"/>
    </row>
    <row r="172" spans="1:14" ht="18.75" x14ac:dyDescent="0.3">
      <c r="A172" s="273"/>
      <c r="B172" s="380" t="s">
        <v>39</v>
      </c>
      <c r="C172" s="266">
        <v>992</v>
      </c>
      <c r="D172" s="267">
        <v>10</v>
      </c>
      <c r="E172" s="267" t="s">
        <v>22</v>
      </c>
      <c r="F172" s="268"/>
      <c r="G172" s="269"/>
      <c r="H172" s="269"/>
      <c r="I172" s="270"/>
      <c r="J172" s="267"/>
      <c r="K172" s="265">
        <f>K176</f>
        <v>453</v>
      </c>
      <c r="L172" s="424"/>
    </row>
    <row r="173" spans="1:14" ht="18.75" x14ac:dyDescent="0.3">
      <c r="A173" s="273"/>
      <c r="B173" s="349" t="s">
        <v>57</v>
      </c>
      <c r="C173" s="266">
        <v>992</v>
      </c>
      <c r="D173" s="267">
        <v>10</v>
      </c>
      <c r="E173" s="267" t="s">
        <v>22</v>
      </c>
      <c r="F173" s="268" t="s">
        <v>78</v>
      </c>
      <c r="G173" s="269" t="s">
        <v>65</v>
      </c>
      <c r="H173" s="269" t="s">
        <v>23</v>
      </c>
      <c r="I173" s="270" t="s">
        <v>126</v>
      </c>
      <c r="J173" s="267"/>
      <c r="K173" s="265">
        <f>K176</f>
        <v>453</v>
      </c>
      <c r="L173" s="424"/>
    </row>
    <row r="174" spans="1:14" ht="26.25" customHeight="1" x14ac:dyDescent="0.3">
      <c r="A174" s="273"/>
      <c r="B174" s="349" t="s">
        <v>50</v>
      </c>
      <c r="C174" s="266">
        <v>992</v>
      </c>
      <c r="D174" s="267">
        <v>10</v>
      </c>
      <c r="E174" s="267" t="s">
        <v>22</v>
      </c>
      <c r="F174" s="268" t="s">
        <v>78</v>
      </c>
      <c r="G174" s="269" t="s">
        <v>89</v>
      </c>
      <c r="H174" s="269" t="s">
        <v>23</v>
      </c>
      <c r="I174" s="270" t="s">
        <v>126</v>
      </c>
      <c r="J174" s="267"/>
      <c r="K174" s="265">
        <f>K176</f>
        <v>453</v>
      </c>
      <c r="L174" s="424"/>
    </row>
    <row r="175" spans="1:14" ht="18.75" x14ac:dyDescent="0.3">
      <c r="A175" s="273"/>
      <c r="B175" s="349" t="s">
        <v>110</v>
      </c>
      <c r="C175" s="266">
        <v>992</v>
      </c>
      <c r="D175" s="267">
        <v>10</v>
      </c>
      <c r="E175" s="267" t="s">
        <v>22</v>
      </c>
      <c r="F175" s="268" t="s">
        <v>78</v>
      </c>
      <c r="G175" s="269" t="s">
        <v>89</v>
      </c>
      <c r="H175" s="269" t="s">
        <v>23</v>
      </c>
      <c r="I175" s="270" t="s">
        <v>141</v>
      </c>
      <c r="J175" s="267"/>
      <c r="K175" s="265">
        <f>K176</f>
        <v>453</v>
      </c>
      <c r="L175" s="424"/>
    </row>
    <row r="176" spans="1:14" ht="18.75" x14ac:dyDescent="0.3">
      <c r="A176" s="273"/>
      <c r="B176" s="431" t="s">
        <v>111</v>
      </c>
      <c r="C176" s="266">
        <v>992</v>
      </c>
      <c r="D176" s="267">
        <v>10</v>
      </c>
      <c r="E176" s="267" t="s">
        <v>22</v>
      </c>
      <c r="F176" s="268" t="s">
        <v>78</v>
      </c>
      <c r="G176" s="269" t="s">
        <v>89</v>
      </c>
      <c r="H176" s="269" t="s">
        <v>23</v>
      </c>
      <c r="I176" s="270" t="s">
        <v>141</v>
      </c>
      <c r="J176" s="267" t="s">
        <v>112</v>
      </c>
      <c r="K176" s="265">
        <v>453</v>
      </c>
      <c r="L176" s="424"/>
    </row>
    <row r="177" spans="1:14" s="51" customFormat="1" ht="24" customHeight="1" x14ac:dyDescent="0.3">
      <c r="A177" s="352"/>
      <c r="B177" s="351" t="s">
        <v>113</v>
      </c>
      <c r="C177" s="275">
        <v>992</v>
      </c>
      <c r="D177" s="276" t="s">
        <v>97</v>
      </c>
      <c r="E177" s="276" t="s">
        <v>26</v>
      </c>
      <c r="F177" s="277"/>
      <c r="G177" s="278"/>
      <c r="H177" s="278"/>
      <c r="I177" s="279"/>
      <c r="J177" s="276"/>
      <c r="K177" s="263">
        <f>K181</f>
        <v>20</v>
      </c>
      <c r="L177" s="425"/>
      <c r="M177" s="110"/>
      <c r="N177" s="110"/>
    </row>
    <row r="178" spans="1:14" ht="52.5" customHeight="1" x14ac:dyDescent="0.3">
      <c r="A178" s="273"/>
      <c r="B178" s="361" t="s">
        <v>345</v>
      </c>
      <c r="C178" s="266">
        <v>992</v>
      </c>
      <c r="D178" s="267" t="s">
        <v>97</v>
      </c>
      <c r="E178" s="267" t="s">
        <v>26</v>
      </c>
      <c r="F178" s="268" t="s">
        <v>40</v>
      </c>
      <c r="G178" s="269" t="s">
        <v>65</v>
      </c>
      <c r="H178" s="269" t="s">
        <v>23</v>
      </c>
      <c r="I178" s="270" t="s">
        <v>126</v>
      </c>
      <c r="J178" s="267"/>
      <c r="K178" s="265">
        <f>K181</f>
        <v>20</v>
      </c>
      <c r="L178" s="424"/>
    </row>
    <row r="179" spans="1:14" ht="29.25" customHeight="1" x14ac:dyDescent="0.3">
      <c r="A179" s="273"/>
      <c r="B179" s="361" t="s">
        <v>155</v>
      </c>
      <c r="C179" s="266">
        <v>992</v>
      </c>
      <c r="D179" s="267" t="s">
        <v>97</v>
      </c>
      <c r="E179" s="267" t="s">
        <v>26</v>
      </c>
      <c r="F179" s="268" t="s">
        <v>40</v>
      </c>
      <c r="G179" s="269" t="s">
        <v>74</v>
      </c>
      <c r="H179" s="269" t="s">
        <v>23</v>
      </c>
      <c r="I179" s="270" t="s">
        <v>126</v>
      </c>
      <c r="J179" s="267"/>
      <c r="K179" s="265">
        <f>K181</f>
        <v>20</v>
      </c>
      <c r="L179" s="424"/>
    </row>
    <row r="180" spans="1:14" ht="31.5" customHeight="1" x14ac:dyDescent="0.3">
      <c r="A180" s="273"/>
      <c r="B180" s="361" t="s">
        <v>155</v>
      </c>
      <c r="C180" s="266">
        <v>992</v>
      </c>
      <c r="D180" s="267" t="s">
        <v>97</v>
      </c>
      <c r="E180" s="267" t="s">
        <v>26</v>
      </c>
      <c r="F180" s="268" t="s">
        <v>40</v>
      </c>
      <c r="G180" s="269" t="s">
        <v>74</v>
      </c>
      <c r="H180" s="269" t="s">
        <v>23</v>
      </c>
      <c r="I180" s="270" t="s">
        <v>150</v>
      </c>
      <c r="J180" s="267"/>
      <c r="K180" s="265">
        <f>K181</f>
        <v>20</v>
      </c>
      <c r="L180" s="424"/>
    </row>
    <row r="181" spans="1:14" ht="48" customHeight="1" x14ac:dyDescent="0.3">
      <c r="A181" s="273"/>
      <c r="B181" s="361" t="s">
        <v>106</v>
      </c>
      <c r="C181" s="266">
        <v>992</v>
      </c>
      <c r="D181" s="267" t="s">
        <v>97</v>
      </c>
      <c r="E181" s="267" t="s">
        <v>26</v>
      </c>
      <c r="F181" s="268" t="s">
        <v>40</v>
      </c>
      <c r="G181" s="269" t="s">
        <v>74</v>
      </c>
      <c r="H181" s="269" t="s">
        <v>23</v>
      </c>
      <c r="I181" s="270" t="s">
        <v>150</v>
      </c>
      <c r="J181" s="267" t="s">
        <v>107</v>
      </c>
      <c r="K181" s="265">
        <v>20</v>
      </c>
      <c r="L181" s="424"/>
    </row>
    <row r="182" spans="1:14" s="51" customFormat="1" ht="18.75" x14ac:dyDescent="0.3">
      <c r="A182" s="352"/>
      <c r="B182" s="351" t="s">
        <v>210</v>
      </c>
      <c r="C182" s="275">
        <v>992</v>
      </c>
      <c r="D182" s="276">
        <v>11</v>
      </c>
      <c r="E182" s="276" t="s">
        <v>23</v>
      </c>
      <c r="F182" s="277"/>
      <c r="G182" s="278"/>
      <c r="H182" s="269"/>
      <c r="I182" s="279"/>
      <c r="J182" s="276"/>
      <c r="K182" s="263">
        <f>K183</f>
        <v>147.5</v>
      </c>
      <c r="L182" s="425"/>
      <c r="M182" s="110"/>
      <c r="N182" s="110"/>
    </row>
    <row r="183" spans="1:14" ht="18.75" x14ac:dyDescent="0.3">
      <c r="A183" s="273"/>
      <c r="B183" s="361" t="s">
        <v>43</v>
      </c>
      <c r="C183" s="266">
        <v>992</v>
      </c>
      <c r="D183" s="267">
        <v>11</v>
      </c>
      <c r="E183" s="267" t="s">
        <v>24</v>
      </c>
      <c r="F183" s="268" t="s">
        <v>31</v>
      </c>
      <c r="G183" s="269" t="s">
        <v>74</v>
      </c>
      <c r="H183" s="269" t="s">
        <v>23</v>
      </c>
      <c r="I183" s="270" t="s">
        <v>126</v>
      </c>
      <c r="J183" s="267"/>
      <c r="K183" s="265">
        <f>K184</f>
        <v>147.5</v>
      </c>
      <c r="L183" s="424"/>
    </row>
    <row r="184" spans="1:14" ht="37.5" x14ac:dyDescent="0.3">
      <c r="A184" s="273"/>
      <c r="B184" s="361" t="s">
        <v>300</v>
      </c>
      <c r="C184" s="266">
        <v>992</v>
      </c>
      <c r="D184" s="267">
        <v>11</v>
      </c>
      <c r="E184" s="267" t="s">
        <v>24</v>
      </c>
      <c r="F184" s="268" t="s">
        <v>31</v>
      </c>
      <c r="G184" s="269" t="s">
        <v>74</v>
      </c>
      <c r="H184" s="269" t="s">
        <v>23</v>
      </c>
      <c r="I184" s="270" t="s">
        <v>126</v>
      </c>
      <c r="J184" s="267"/>
      <c r="K184" s="265">
        <f>K185</f>
        <v>147.5</v>
      </c>
      <c r="L184" s="424"/>
    </row>
    <row r="185" spans="1:14" ht="32.25" customHeight="1" x14ac:dyDescent="0.3">
      <c r="A185" s="273"/>
      <c r="B185" s="361" t="s">
        <v>215</v>
      </c>
      <c r="C185" s="266">
        <v>992</v>
      </c>
      <c r="D185" s="267" t="s">
        <v>42</v>
      </c>
      <c r="E185" s="267" t="s">
        <v>24</v>
      </c>
      <c r="F185" s="268" t="s">
        <v>31</v>
      </c>
      <c r="G185" s="269" t="s">
        <v>74</v>
      </c>
      <c r="H185" s="269" t="s">
        <v>23</v>
      </c>
      <c r="I185" s="270" t="s">
        <v>126</v>
      </c>
      <c r="J185" s="267"/>
      <c r="K185" s="265">
        <f>K186</f>
        <v>147.5</v>
      </c>
      <c r="L185" s="424"/>
    </row>
    <row r="186" spans="1:14" ht="33" customHeight="1" x14ac:dyDescent="0.3">
      <c r="A186" s="273"/>
      <c r="B186" s="349" t="s">
        <v>114</v>
      </c>
      <c r="C186" s="266">
        <v>992</v>
      </c>
      <c r="D186" s="267" t="s">
        <v>42</v>
      </c>
      <c r="E186" s="267" t="s">
        <v>24</v>
      </c>
      <c r="F186" s="268" t="s">
        <v>31</v>
      </c>
      <c r="G186" s="269" t="s">
        <v>74</v>
      </c>
      <c r="H186" s="269" t="s">
        <v>26</v>
      </c>
      <c r="I186" s="270" t="s">
        <v>130</v>
      </c>
      <c r="J186" s="267"/>
      <c r="K186" s="265">
        <f>K187+K188</f>
        <v>147.5</v>
      </c>
      <c r="L186" s="424"/>
    </row>
    <row r="187" spans="1:14" s="202" customFormat="1" ht="64.5" customHeight="1" x14ac:dyDescent="0.3">
      <c r="A187" s="273"/>
      <c r="B187" s="349" t="s">
        <v>75</v>
      </c>
      <c r="C187" s="266">
        <v>992</v>
      </c>
      <c r="D187" s="267" t="s">
        <v>42</v>
      </c>
      <c r="E187" s="267" t="s">
        <v>24</v>
      </c>
      <c r="F187" s="268" t="s">
        <v>31</v>
      </c>
      <c r="G187" s="269" t="s">
        <v>74</v>
      </c>
      <c r="H187" s="269" t="s">
        <v>26</v>
      </c>
      <c r="I187" s="270" t="s">
        <v>130</v>
      </c>
      <c r="J187" s="267" t="s">
        <v>76</v>
      </c>
      <c r="K187" s="265">
        <f>233.6-26-60.1</f>
        <v>147.5</v>
      </c>
      <c r="L187" s="424">
        <v>-60.1</v>
      </c>
      <c r="M187" s="485"/>
      <c r="N187" s="485"/>
    </row>
    <row r="188" spans="1:14" s="559" customFormat="1" ht="0.75" hidden="1" customHeight="1" x14ac:dyDescent="0.3">
      <c r="A188" s="556"/>
      <c r="B188" s="557" t="s">
        <v>79</v>
      </c>
      <c r="C188" s="509">
        <v>992</v>
      </c>
      <c r="D188" s="510" t="s">
        <v>42</v>
      </c>
      <c r="E188" s="510" t="s">
        <v>24</v>
      </c>
      <c r="F188" s="511" t="s">
        <v>31</v>
      </c>
      <c r="G188" s="512" t="s">
        <v>74</v>
      </c>
      <c r="H188" s="512" t="s">
        <v>26</v>
      </c>
      <c r="I188" s="513" t="s">
        <v>130</v>
      </c>
      <c r="J188" s="510" t="s">
        <v>80</v>
      </c>
      <c r="K188" s="514">
        <f>30-30</f>
        <v>0</v>
      </c>
      <c r="L188" s="544"/>
      <c r="M188" s="558"/>
      <c r="N188" s="558"/>
    </row>
    <row r="189" spans="1:14" s="51" customFormat="1" ht="24" customHeight="1" x14ac:dyDescent="0.3">
      <c r="A189" s="352"/>
      <c r="B189" s="351" t="s">
        <v>44</v>
      </c>
      <c r="C189" s="275">
        <v>992</v>
      </c>
      <c r="D189" s="276" t="s">
        <v>40</v>
      </c>
      <c r="E189" s="276" t="s">
        <v>23</v>
      </c>
      <c r="F189" s="277"/>
      <c r="G189" s="278"/>
      <c r="H189" s="278"/>
      <c r="I189" s="279"/>
      <c r="J189" s="276"/>
      <c r="K189" s="263">
        <f>K194</f>
        <v>150</v>
      </c>
      <c r="L189" s="425"/>
      <c r="M189" s="110"/>
      <c r="N189" s="110"/>
    </row>
    <row r="190" spans="1:14" ht="18.75" x14ac:dyDescent="0.3">
      <c r="A190" s="273"/>
      <c r="B190" s="361" t="s">
        <v>45</v>
      </c>
      <c r="C190" s="266">
        <v>992</v>
      </c>
      <c r="D190" s="267" t="s">
        <v>40</v>
      </c>
      <c r="E190" s="267" t="s">
        <v>24</v>
      </c>
      <c r="F190" s="268"/>
      <c r="G190" s="269"/>
      <c r="H190" s="269"/>
      <c r="I190" s="270"/>
      <c r="J190" s="267"/>
      <c r="K190" s="265">
        <f>K194</f>
        <v>150</v>
      </c>
      <c r="L190" s="424"/>
    </row>
    <row r="191" spans="1:14" ht="37.5" x14ac:dyDescent="0.3">
      <c r="A191" s="273"/>
      <c r="B191" s="281" t="s">
        <v>380</v>
      </c>
      <c r="C191" s="266">
        <v>992</v>
      </c>
      <c r="D191" s="267" t="s">
        <v>40</v>
      </c>
      <c r="E191" s="267" t="s">
        <v>24</v>
      </c>
      <c r="F191" s="268" t="s">
        <v>98</v>
      </c>
      <c r="G191" s="269" t="s">
        <v>65</v>
      </c>
      <c r="H191" s="269" t="s">
        <v>23</v>
      </c>
      <c r="I191" s="270" t="s">
        <v>126</v>
      </c>
      <c r="J191" s="267"/>
      <c r="K191" s="265">
        <f>K194</f>
        <v>150</v>
      </c>
      <c r="L191" s="424"/>
    </row>
    <row r="192" spans="1:14" ht="30" customHeight="1" x14ac:dyDescent="0.3">
      <c r="A192" s="273"/>
      <c r="B192" s="361" t="s">
        <v>115</v>
      </c>
      <c r="C192" s="266">
        <v>992</v>
      </c>
      <c r="D192" s="267" t="s">
        <v>40</v>
      </c>
      <c r="E192" s="267" t="s">
        <v>24</v>
      </c>
      <c r="F192" s="268" t="s">
        <v>98</v>
      </c>
      <c r="G192" s="269" t="s">
        <v>74</v>
      </c>
      <c r="H192" s="269" t="s">
        <v>23</v>
      </c>
      <c r="I192" s="270" t="s">
        <v>126</v>
      </c>
      <c r="J192" s="267"/>
      <c r="K192" s="265">
        <f>K193</f>
        <v>150</v>
      </c>
      <c r="L192" s="424"/>
    </row>
    <row r="193" spans="1:256" ht="33" customHeight="1" x14ac:dyDescent="0.3">
      <c r="A193" s="273"/>
      <c r="B193" s="349" t="s">
        <v>56</v>
      </c>
      <c r="C193" s="266">
        <v>992</v>
      </c>
      <c r="D193" s="267" t="s">
        <v>40</v>
      </c>
      <c r="E193" s="267" t="s">
        <v>24</v>
      </c>
      <c r="F193" s="268" t="s">
        <v>98</v>
      </c>
      <c r="G193" s="269" t="s">
        <v>74</v>
      </c>
      <c r="H193" s="269" t="s">
        <v>23</v>
      </c>
      <c r="I193" s="270" t="s">
        <v>133</v>
      </c>
      <c r="J193" s="267"/>
      <c r="K193" s="265">
        <f>K194</f>
        <v>150</v>
      </c>
      <c r="L193" s="424"/>
    </row>
    <row r="194" spans="1:256" ht="18.75" x14ac:dyDescent="0.3">
      <c r="A194" s="273"/>
      <c r="B194" s="281" t="s">
        <v>79</v>
      </c>
      <c r="C194" s="266">
        <v>992</v>
      </c>
      <c r="D194" s="267" t="s">
        <v>40</v>
      </c>
      <c r="E194" s="267" t="s">
        <v>24</v>
      </c>
      <c r="F194" s="268" t="s">
        <v>98</v>
      </c>
      <c r="G194" s="269" t="s">
        <v>74</v>
      </c>
      <c r="H194" s="269" t="s">
        <v>23</v>
      </c>
      <c r="I194" s="270" t="s">
        <v>133</v>
      </c>
      <c r="J194" s="267" t="s">
        <v>80</v>
      </c>
      <c r="K194" s="265">
        <v>150</v>
      </c>
      <c r="L194" s="424"/>
    </row>
    <row r="195" spans="1:256" s="93" customFormat="1" ht="36" customHeight="1" x14ac:dyDescent="0.3">
      <c r="A195" s="432"/>
      <c r="B195" s="381" t="s">
        <v>452</v>
      </c>
      <c r="C195" s="382">
        <v>992</v>
      </c>
      <c r="D195" s="383" t="s">
        <v>41</v>
      </c>
      <c r="E195" s="384" t="s">
        <v>23</v>
      </c>
      <c r="F195" s="385"/>
      <c r="G195" s="386"/>
      <c r="H195" s="386"/>
      <c r="I195" s="387"/>
      <c r="J195" s="388"/>
      <c r="K195" s="389">
        <f>K200</f>
        <v>1</v>
      </c>
      <c r="L195" s="433"/>
      <c r="M195" s="116"/>
      <c r="N195" s="116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  <c r="AC195" s="99"/>
      <c r="AD195" s="99"/>
      <c r="AE195" s="99"/>
      <c r="AF195" s="99"/>
      <c r="AG195" s="99"/>
      <c r="AH195" s="99"/>
      <c r="AI195" s="99"/>
      <c r="AJ195" s="99"/>
      <c r="AK195" s="99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9"/>
      <c r="AW195" s="99"/>
      <c r="AX195" s="99"/>
      <c r="AY195" s="99"/>
      <c r="AZ195" s="99"/>
      <c r="BA195" s="99"/>
      <c r="BB195" s="99"/>
      <c r="BC195" s="99"/>
      <c r="BD195" s="99"/>
      <c r="BE195" s="99"/>
      <c r="BF195" s="99"/>
      <c r="BG195" s="99"/>
      <c r="BH195" s="99"/>
      <c r="BI195" s="99"/>
      <c r="BJ195" s="99"/>
      <c r="BK195" s="99"/>
      <c r="BL195" s="99"/>
      <c r="BM195" s="99"/>
      <c r="BN195" s="99"/>
      <c r="BO195" s="99"/>
      <c r="BP195" s="99"/>
      <c r="BQ195" s="99"/>
      <c r="BR195" s="99"/>
      <c r="BS195" s="99"/>
      <c r="BT195" s="99"/>
      <c r="BU195" s="99"/>
      <c r="BV195" s="99"/>
      <c r="BW195" s="99"/>
      <c r="BX195" s="99"/>
      <c r="BY195" s="99"/>
      <c r="BZ195" s="99"/>
      <c r="CA195" s="99"/>
      <c r="CB195" s="99"/>
      <c r="CC195" s="99"/>
      <c r="CD195" s="99"/>
      <c r="CE195" s="99"/>
      <c r="CF195" s="99"/>
      <c r="CG195" s="99"/>
      <c r="CH195" s="99"/>
      <c r="CI195" s="99"/>
      <c r="CJ195" s="99"/>
      <c r="CK195" s="99"/>
      <c r="CL195" s="99"/>
      <c r="CM195" s="99"/>
      <c r="CN195" s="99"/>
      <c r="CO195" s="99"/>
      <c r="CP195" s="99"/>
      <c r="CQ195" s="99"/>
      <c r="CR195" s="99"/>
      <c r="CS195" s="99"/>
      <c r="CT195" s="99"/>
      <c r="CU195" s="99"/>
      <c r="CV195" s="99"/>
      <c r="CW195" s="99"/>
      <c r="CX195" s="99"/>
      <c r="CY195" s="99"/>
      <c r="CZ195" s="99"/>
      <c r="DA195" s="99"/>
      <c r="DB195" s="99"/>
      <c r="DC195" s="99"/>
      <c r="DD195" s="99"/>
      <c r="DE195" s="99"/>
      <c r="DF195" s="99"/>
      <c r="DG195" s="99"/>
      <c r="DH195" s="99"/>
      <c r="DI195" s="99"/>
      <c r="DJ195" s="99"/>
      <c r="DK195" s="99"/>
      <c r="DL195" s="99"/>
      <c r="DM195" s="99"/>
      <c r="DN195" s="99"/>
      <c r="DO195" s="99"/>
      <c r="DP195" s="99"/>
      <c r="DQ195" s="99"/>
      <c r="DR195" s="99"/>
      <c r="DS195" s="99"/>
      <c r="DT195" s="99"/>
      <c r="DU195" s="99"/>
      <c r="DV195" s="99"/>
      <c r="DW195" s="99"/>
      <c r="DX195" s="99"/>
      <c r="DY195" s="99"/>
      <c r="DZ195" s="99"/>
      <c r="EA195" s="99"/>
      <c r="EB195" s="99"/>
      <c r="EC195" s="99"/>
      <c r="ED195" s="99"/>
      <c r="EE195" s="99"/>
      <c r="EF195" s="99"/>
      <c r="EG195" s="99"/>
      <c r="EH195" s="99"/>
      <c r="EI195" s="99"/>
      <c r="EJ195" s="99"/>
      <c r="EK195" s="99"/>
      <c r="EL195" s="99"/>
      <c r="EM195" s="99"/>
      <c r="EN195" s="99"/>
      <c r="EO195" s="99"/>
      <c r="EP195" s="99"/>
      <c r="EQ195" s="99"/>
      <c r="ER195" s="99"/>
      <c r="ES195" s="99"/>
      <c r="ET195" s="99"/>
      <c r="EU195" s="99"/>
      <c r="EV195" s="99"/>
      <c r="EW195" s="99"/>
      <c r="EX195" s="99"/>
      <c r="EY195" s="99"/>
      <c r="EZ195" s="99"/>
      <c r="FA195" s="99"/>
      <c r="FB195" s="99"/>
      <c r="FC195" s="99"/>
      <c r="FD195" s="99"/>
      <c r="FE195" s="99"/>
      <c r="FF195" s="99"/>
      <c r="FG195" s="99"/>
      <c r="FH195" s="99"/>
      <c r="FI195" s="99"/>
      <c r="FJ195" s="99"/>
      <c r="FK195" s="99"/>
      <c r="FL195" s="99"/>
      <c r="FM195" s="99"/>
      <c r="FN195" s="99"/>
      <c r="FO195" s="99"/>
      <c r="FP195" s="99"/>
      <c r="FQ195" s="99"/>
      <c r="FR195" s="99"/>
      <c r="FS195" s="99"/>
      <c r="FT195" s="99"/>
      <c r="FU195" s="99"/>
      <c r="FV195" s="99"/>
      <c r="FW195" s="99"/>
      <c r="FX195" s="99"/>
      <c r="FY195" s="99"/>
      <c r="FZ195" s="99"/>
      <c r="GA195" s="99"/>
      <c r="GB195" s="99"/>
      <c r="GC195" s="99"/>
      <c r="GD195" s="99"/>
      <c r="GE195" s="99"/>
      <c r="GF195" s="99"/>
      <c r="GG195" s="99"/>
      <c r="GH195" s="99"/>
      <c r="GI195" s="99"/>
      <c r="GJ195" s="99"/>
      <c r="GK195" s="99"/>
      <c r="GL195" s="99"/>
      <c r="GM195" s="99"/>
      <c r="GN195" s="99"/>
      <c r="GO195" s="99"/>
      <c r="GP195" s="99"/>
      <c r="GQ195" s="99"/>
      <c r="GR195" s="99"/>
      <c r="GS195" s="99"/>
      <c r="GT195" s="99"/>
      <c r="GU195" s="99"/>
      <c r="GV195" s="99"/>
      <c r="GW195" s="99"/>
      <c r="GX195" s="99"/>
      <c r="GY195" s="99"/>
      <c r="GZ195" s="99"/>
      <c r="HA195" s="99"/>
      <c r="HB195" s="99"/>
      <c r="HC195" s="99"/>
      <c r="HD195" s="99"/>
      <c r="HE195" s="99"/>
      <c r="HF195" s="99"/>
      <c r="HG195" s="99"/>
      <c r="HH195" s="99"/>
      <c r="HI195" s="99"/>
      <c r="HJ195" s="99"/>
      <c r="HK195" s="99"/>
      <c r="HL195" s="99"/>
      <c r="HM195" s="99"/>
      <c r="HN195" s="99"/>
      <c r="HO195" s="99"/>
      <c r="HP195" s="99"/>
      <c r="HQ195" s="99"/>
      <c r="HR195" s="99"/>
      <c r="HS195" s="99"/>
      <c r="HT195" s="99"/>
      <c r="HU195" s="99"/>
      <c r="HV195" s="99"/>
      <c r="HW195" s="99"/>
      <c r="HX195" s="99"/>
      <c r="HY195" s="99"/>
      <c r="HZ195" s="99"/>
      <c r="IA195" s="99"/>
      <c r="IB195" s="99"/>
      <c r="IC195" s="99"/>
      <c r="ID195" s="99"/>
      <c r="IE195" s="99"/>
      <c r="IF195" s="99"/>
      <c r="IG195" s="99"/>
      <c r="IH195" s="99"/>
      <c r="II195" s="99"/>
      <c r="IJ195" s="99"/>
      <c r="IK195" s="99"/>
      <c r="IL195" s="99"/>
      <c r="IM195" s="99"/>
      <c r="IN195" s="99"/>
      <c r="IO195" s="99"/>
      <c r="IP195" s="99"/>
      <c r="IQ195" s="99"/>
      <c r="IR195" s="99"/>
      <c r="IS195" s="99"/>
      <c r="IT195" s="99"/>
      <c r="IU195" s="99"/>
      <c r="IV195" s="99"/>
    </row>
    <row r="196" spans="1:256" customFormat="1" ht="31.5" customHeight="1" x14ac:dyDescent="0.3">
      <c r="A196" s="434"/>
      <c r="B196" s="390" t="s">
        <v>453</v>
      </c>
      <c r="C196" s="391">
        <v>992</v>
      </c>
      <c r="D196" s="392" t="s">
        <v>41</v>
      </c>
      <c r="E196" s="393" t="s">
        <v>22</v>
      </c>
      <c r="F196" s="394"/>
      <c r="G196" s="395"/>
      <c r="H196" s="395"/>
      <c r="I196" s="396"/>
      <c r="J196" s="397"/>
      <c r="K196" s="398">
        <f>K199</f>
        <v>1</v>
      </c>
      <c r="L196" s="435"/>
      <c r="M196" s="117"/>
      <c r="N196" s="117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  <c r="HN196" s="100"/>
      <c r="HO196" s="100"/>
      <c r="HP196" s="100"/>
      <c r="HQ196" s="100"/>
      <c r="HR196" s="100"/>
      <c r="HS196" s="100"/>
      <c r="HT196" s="100"/>
      <c r="HU196" s="100"/>
      <c r="HV196" s="100"/>
      <c r="HW196" s="100"/>
      <c r="HX196" s="100"/>
      <c r="HY196" s="100"/>
      <c r="HZ196" s="100"/>
      <c r="IA196" s="100"/>
      <c r="IB196" s="100"/>
      <c r="IC196" s="100"/>
      <c r="ID196" s="100"/>
      <c r="IE196" s="100"/>
      <c r="IF196" s="100"/>
      <c r="IG196" s="100"/>
      <c r="IH196" s="100"/>
      <c r="II196" s="100"/>
      <c r="IJ196" s="100"/>
      <c r="IK196" s="100"/>
      <c r="IL196" s="100"/>
      <c r="IM196" s="100"/>
      <c r="IN196" s="100"/>
      <c r="IO196" s="100"/>
      <c r="IP196" s="100"/>
      <c r="IQ196" s="100"/>
      <c r="IR196" s="100"/>
      <c r="IS196" s="100"/>
      <c r="IT196" s="100"/>
      <c r="IU196" s="100"/>
      <c r="IV196" s="100"/>
    </row>
    <row r="197" spans="1:256" customFormat="1" ht="20.25" customHeight="1" x14ac:dyDescent="0.3">
      <c r="A197" s="434"/>
      <c r="B197" s="399" t="s">
        <v>158</v>
      </c>
      <c r="C197" s="391">
        <v>992</v>
      </c>
      <c r="D197" s="392" t="s">
        <v>41</v>
      </c>
      <c r="E197" s="393" t="s">
        <v>22</v>
      </c>
      <c r="F197" s="394" t="s">
        <v>159</v>
      </c>
      <c r="G197" s="395" t="s">
        <v>65</v>
      </c>
      <c r="H197" s="395" t="s">
        <v>23</v>
      </c>
      <c r="I197" s="396" t="s">
        <v>126</v>
      </c>
      <c r="J197" s="397"/>
      <c r="K197" s="398">
        <f>K200</f>
        <v>1</v>
      </c>
      <c r="L197" s="435"/>
      <c r="M197" s="117"/>
      <c r="N197" s="117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0"/>
      <c r="BI197" s="100"/>
      <c r="BJ197" s="100"/>
      <c r="BK197" s="100"/>
      <c r="BL197" s="100"/>
      <c r="BM197" s="100"/>
      <c r="BN197" s="100"/>
      <c r="BO197" s="100"/>
      <c r="BP197" s="100"/>
      <c r="BQ197" s="100"/>
      <c r="BR197" s="100"/>
      <c r="BS197" s="100"/>
      <c r="BT197" s="100"/>
      <c r="BU197" s="100"/>
      <c r="BV197" s="100"/>
      <c r="BW197" s="100"/>
      <c r="BX197" s="100"/>
      <c r="BY197" s="100"/>
      <c r="BZ197" s="100"/>
      <c r="CA197" s="100"/>
      <c r="CB197" s="100"/>
      <c r="CC197" s="100"/>
      <c r="CD197" s="100"/>
      <c r="CE197" s="100"/>
      <c r="CF197" s="100"/>
      <c r="CG197" s="100"/>
      <c r="CH197" s="100"/>
      <c r="CI197" s="100"/>
      <c r="CJ197" s="100"/>
      <c r="CK197" s="100"/>
      <c r="CL197" s="100"/>
      <c r="CM197" s="100"/>
      <c r="CN197" s="100"/>
      <c r="CO197" s="100"/>
      <c r="CP197" s="100"/>
      <c r="CQ197" s="100"/>
      <c r="CR197" s="100"/>
      <c r="CS197" s="100"/>
      <c r="CT197" s="100"/>
      <c r="CU197" s="100"/>
      <c r="CV197" s="100"/>
      <c r="CW197" s="100"/>
      <c r="CX197" s="100"/>
      <c r="CY197" s="100"/>
      <c r="CZ197" s="100"/>
      <c r="DA197" s="100"/>
      <c r="DB197" s="100"/>
      <c r="DC197" s="100"/>
      <c r="DD197" s="100"/>
      <c r="DE197" s="100"/>
      <c r="DF197" s="100"/>
      <c r="DG197" s="100"/>
      <c r="DH197" s="100"/>
      <c r="DI197" s="100"/>
      <c r="DJ197" s="100"/>
      <c r="DK197" s="100"/>
      <c r="DL197" s="100"/>
      <c r="DM197" s="100"/>
      <c r="DN197" s="100"/>
      <c r="DO197" s="100"/>
      <c r="DP197" s="100"/>
      <c r="DQ197" s="100"/>
      <c r="DR197" s="100"/>
      <c r="DS197" s="100"/>
      <c r="DT197" s="100"/>
      <c r="DU197" s="100"/>
      <c r="DV197" s="100"/>
      <c r="DW197" s="100"/>
      <c r="DX197" s="100"/>
      <c r="DY197" s="100"/>
      <c r="DZ197" s="100"/>
      <c r="EA197" s="100"/>
      <c r="EB197" s="100"/>
      <c r="EC197" s="100"/>
      <c r="ED197" s="100"/>
      <c r="EE197" s="100"/>
      <c r="EF197" s="100"/>
      <c r="EG197" s="100"/>
      <c r="EH197" s="100"/>
      <c r="EI197" s="100"/>
      <c r="EJ197" s="100"/>
      <c r="EK197" s="100"/>
      <c r="EL197" s="100"/>
      <c r="EM197" s="100"/>
      <c r="EN197" s="100"/>
      <c r="EO197" s="100"/>
      <c r="EP197" s="100"/>
      <c r="EQ197" s="100"/>
      <c r="ER197" s="100"/>
      <c r="ES197" s="100"/>
      <c r="ET197" s="100"/>
      <c r="EU197" s="100"/>
      <c r="EV197" s="100"/>
      <c r="EW197" s="100"/>
      <c r="EX197" s="100"/>
      <c r="EY197" s="100"/>
      <c r="EZ197" s="100"/>
      <c r="FA197" s="100"/>
      <c r="FB197" s="100"/>
      <c r="FC197" s="100"/>
      <c r="FD197" s="100"/>
      <c r="FE197" s="100"/>
      <c r="FF197" s="100"/>
      <c r="FG197" s="100"/>
      <c r="FH197" s="100"/>
      <c r="FI197" s="100"/>
      <c r="FJ197" s="100"/>
      <c r="FK197" s="100"/>
      <c r="FL197" s="100"/>
      <c r="FM197" s="100"/>
      <c r="FN197" s="100"/>
      <c r="FO197" s="100"/>
      <c r="FP197" s="100"/>
      <c r="FQ197" s="100"/>
      <c r="FR197" s="100"/>
      <c r="FS197" s="100"/>
      <c r="FT197" s="100"/>
      <c r="FU197" s="100"/>
      <c r="FV197" s="100"/>
      <c r="FW197" s="100"/>
      <c r="FX197" s="100"/>
      <c r="FY197" s="100"/>
      <c r="FZ197" s="100"/>
      <c r="GA197" s="100"/>
      <c r="GB197" s="100"/>
      <c r="GC197" s="100"/>
      <c r="GD197" s="100"/>
      <c r="GE197" s="100"/>
      <c r="GF197" s="100"/>
      <c r="GG197" s="100"/>
      <c r="GH197" s="100"/>
      <c r="GI197" s="100"/>
      <c r="GJ197" s="100"/>
      <c r="GK197" s="100"/>
      <c r="GL197" s="100"/>
      <c r="GM197" s="100"/>
      <c r="GN197" s="100"/>
      <c r="GO197" s="100"/>
      <c r="GP197" s="100"/>
      <c r="GQ197" s="100"/>
      <c r="GR197" s="100"/>
      <c r="GS197" s="100"/>
      <c r="GT197" s="100"/>
      <c r="GU197" s="100"/>
      <c r="GV197" s="100"/>
      <c r="GW197" s="100"/>
      <c r="GX197" s="100"/>
      <c r="GY197" s="100"/>
      <c r="GZ197" s="100"/>
      <c r="HA197" s="100"/>
      <c r="HB197" s="100"/>
      <c r="HC197" s="100"/>
      <c r="HD197" s="100"/>
      <c r="HE197" s="100"/>
      <c r="HF197" s="100"/>
      <c r="HG197" s="100"/>
      <c r="HH197" s="100"/>
      <c r="HI197" s="100"/>
      <c r="HJ197" s="100"/>
      <c r="HK197" s="100"/>
      <c r="HL197" s="100"/>
      <c r="HM197" s="100"/>
      <c r="HN197" s="100"/>
      <c r="HO197" s="100"/>
      <c r="HP197" s="100"/>
      <c r="HQ197" s="100"/>
      <c r="HR197" s="100"/>
      <c r="HS197" s="100"/>
      <c r="HT197" s="100"/>
      <c r="HU197" s="100"/>
      <c r="HV197" s="100"/>
      <c r="HW197" s="100"/>
      <c r="HX197" s="100"/>
      <c r="HY197" s="100"/>
      <c r="HZ197" s="100"/>
      <c r="IA197" s="100"/>
      <c r="IB197" s="100"/>
      <c r="IC197" s="100"/>
      <c r="ID197" s="100"/>
      <c r="IE197" s="100"/>
      <c r="IF197" s="100"/>
      <c r="IG197" s="100"/>
      <c r="IH197" s="100"/>
      <c r="II197" s="100"/>
      <c r="IJ197" s="100"/>
      <c r="IK197" s="100"/>
      <c r="IL197" s="100"/>
      <c r="IM197" s="100"/>
      <c r="IN197" s="100"/>
      <c r="IO197" s="100"/>
      <c r="IP197" s="100"/>
      <c r="IQ197" s="100"/>
      <c r="IR197" s="100"/>
      <c r="IS197" s="100"/>
      <c r="IT197" s="100"/>
      <c r="IU197" s="100"/>
      <c r="IV197" s="100"/>
    </row>
    <row r="198" spans="1:256" customFormat="1" ht="37.5" customHeight="1" x14ac:dyDescent="0.3">
      <c r="A198" s="436"/>
      <c r="B198" s="400" t="s">
        <v>346</v>
      </c>
      <c r="C198" s="401">
        <v>992</v>
      </c>
      <c r="D198" s="402" t="s">
        <v>41</v>
      </c>
      <c r="E198" s="394" t="s">
        <v>22</v>
      </c>
      <c r="F198" s="393" t="s">
        <v>159</v>
      </c>
      <c r="G198" s="403" t="s">
        <v>67</v>
      </c>
      <c r="H198" s="403" t="s">
        <v>23</v>
      </c>
      <c r="I198" s="397" t="s">
        <v>126</v>
      </c>
      <c r="J198" s="396"/>
      <c r="K198" s="404">
        <f>K199</f>
        <v>1</v>
      </c>
      <c r="L198" s="435"/>
      <c r="M198" s="117"/>
      <c r="N198" s="117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100"/>
      <c r="BM198" s="100"/>
      <c r="BN198" s="100"/>
      <c r="BO198" s="100"/>
      <c r="BP198" s="100"/>
      <c r="BQ198" s="100"/>
      <c r="BR198" s="100"/>
      <c r="BS198" s="100"/>
      <c r="BT198" s="100"/>
      <c r="BU198" s="100"/>
      <c r="BV198" s="100"/>
      <c r="BW198" s="100"/>
      <c r="BX198" s="100"/>
      <c r="BY198" s="100"/>
      <c r="BZ198" s="100"/>
      <c r="CA198" s="100"/>
      <c r="CB198" s="100"/>
      <c r="CC198" s="100"/>
      <c r="CD198" s="100"/>
      <c r="CE198" s="100"/>
      <c r="CF198" s="100"/>
      <c r="CG198" s="100"/>
      <c r="CH198" s="100"/>
      <c r="CI198" s="100"/>
      <c r="CJ198" s="100"/>
      <c r="CK198" s="100"/>
      <c r="CL198" s="100"/>
      <c r="CM198" s="100"/>
      <c r="CN198" s="100"/>
      <c r="CO198" s="100"/>
      <c r="CP198" s="100"/>
      <c r="CQ198" s="100"/>
      <c r="CR198" s="100"/>
      <c r="CS198" s="100"/>
      <c r="CT198" s="100"/>
      <c r="CU198" s="100"/>
      <c r="CV198" s="100"/>
      <c r="CW198" s="100"/>
      <c r="CX198" s="100"/>
      <c r="CY198" s="100"/>
      <c r="CZ198" s="100"/>
      <c r="DA198" s="100"/>
      <c r="DB198" s="100"/>
      <c r="DC198" s="100"/>
      <c r="DD198" s="100"/>
      <c r="DE198" s="100"/>
      <c r="DF198" s="100"/>
      <c r="DG198" s="100"/>
      <c r="DH198" s="100"/>
      <c r="DI198" s="100"/>
      <c r="DJ198" s="100"/>
      <c r="DK198" s="100"/>
      <c r="DL198" s="100"/>
      <c r="DM198" s="100"/>
      <c r="DN198" s="100"/>
      <c r="DO198" s="100"/>
      <c r="DP198" s="100"/>
      <c r="DQ198" s="100"/>
      <c r="DR198" s="100"/>
      <c r="DS198" s="100"/>
      <c r="DT198" s="100"/>
      <c r="DU198" s="100"/>
      <c r="DV198" s="100"/>
      <c r="DW198" s="100"/>
      <c r="DX198" s="100"/>
      <c r="DY198" s="100"/>
      <c r="DZ198" s="100"/>
      <c r="EA198" s="100"/>
      <c r="EB198" s="100"/>
      <c r="EC198" s="100"/>
      <c r="ED198" s="100"/>
      <c r="EE198" s="100"/>
      <c r="EF198" s="100"/>
      <c r="EG198" s="100"/>
      <c r="EH198" s="100"/>
      <c r="EI198" s="100"/>
      <c r="EJ198" s="100"/>
      <c r="EK198" s="100"/>
      <c r="EL198" s="100"/>
      <c r="EM198" s="100"/>
      <c r="EN198" s="100"/>
      <c r="EO198" s="100"/>
      <c r="EP198" s="100"/>
      <c r="EQ198" s="100"/>
      <c r="ER198" s="100"/>
      <c r="ES198" s="100"/>
      <c r="ET198" s="100"/>
      <c r="EU198" s="100"/>
      <c r="EV198" s="100"/>
      <c r="EW198" s="100"/>
      <c r="EX198" s="100"/>
      <c r="EY198" s="100"/>
      <c r="EZ198" s="100"/>
      <c r="FA198" s="100"/>
      <c r="FB198" s="100"/>
      <c r="FC198" s="100"/>
      <c r="FD198" s="100"/>
      <c r="FE198" s="100"/>
      <c r="FF198" s="100"/>
      <c r="FG198" s="100"/>
      <c r="FH198" s="100"/>
      <c r="FI198" s="100"/>
      <c r="FJ198" s="100"/>
      <c r="FK198" s="100"/>
      <c r="FL198" s="100"/>
      <c r="FM198" s="100"/>
      <c r="FN198" s="100"/>
      <c r="FO198" s="100"/>
      <c r="FP198" s="100"/>
      <c r="FQ198" s="100"/>
      <c r="FR198" s="100"/>
      <c r="FS198" s="100"/>
      <c r="FT198" s="100"/>
      <c r="FU198" s="100"/>
      <c r="FV198" s="100"/>
      <c r="FW198" s="100"/>
      <c r="FX198" s="100"/>
      <c r="FY198" s="100"/>
      <c r="FZ198" s="100"/>
      <c r="GA198" s="100"/>
      <c r="GB198" s="100"/>
      <c r="GC198" s="100"/>
      <c r="GD198" s="100"/>
      <c r="GE198" s="100"/>
      <c r="GF198" s="100"/>
      <c r="GG198" s="100"/>
      <c r="GH198" s="100"/>
      <c r="GI198" s="100"/>
      <c r="GJ198" s="100"/>
      <c r="GK198" s="100"/>
      <c r="GL198" s="100"/>
      <c r="GM198" s="100"/>
      <c r="GN198" s="100"/>
      <c r="GO198" s="100"/>
      <c r="GP198" s="100"/>
      <c r="GQ198" s="100"/>
      <c r="GR198" s="100"/>
      <c r="GS198" s="100"/>
      <c r="GT198" s="100"/>
      <c r="GU198" s="100"/>
      <c r="GV198" s="100"/>
      <c r="GW198" s="100"/>
      <c r="GX198" s="100"/>
      <c r="GY198" s="100"/>
      <c r="GZ198" s="100"/>
      <c r="HA198" s="100"/>
      <c r="HB198" s="100"/>
      <c r="HC198" s="100"/>
      <c r="HD198" s="100"/>
      <c r="HE198" s="100"/>
      <c r="HF198" s="100"/>
      <c r="HG198" s="100"/>
      <c r="HH198" s="100"/>
      <c r="HI198" s="100"/>
      <c r="HJ198" s="100"/>
      <c r="HK198" s="100"/>
      <c r="HL198" s="100"/>
      <c r="HM198" s="100"/>
      <c r="HN198" s="100"/>
      <c r="HO198" s="100"/>
      <c r="HP198" s="100"/>
      <c r="HQ198" s="100"/>
      <c r="HR198" s="100"/>
      <c r="HS198" s="100"/>
      <c r="HT198" s="100"/>
      <c r="HU198" s="100"/>
      <c r="HV198" s="100"/>
      <c r="HW198" s="100"/>
      <c r="HX198" s="100"/>
      <c r="HY198" s="100"/>
      <c r="HZ198" s="100"/>
      <c r="IA198" s="100"/>
      <c r="IB198" s="100"/>
      <c r="IC198" s="100"/>
      <c r="ID198" s="100"/>
      <c r="IE198" s="100"/>
      <c r="IF198" s="100"/>
      <c r="IG198" s="100"/>
      <c r="IH198" s="100"/>
      <c r="II198" s="100"/>
      <c r="IJ198" s="100"/>
      <c r="IK198" s="100"/>
      <c r="IL198" s="100"/>
      <c r="IM198" s="100"/>
      <c r="IN198" s="100"/>
      <c r="IO198" s="100"/>
      <c r="IP198" s="100"/>
      <c r="IQ198" s="100"/>
      <c r="IR198" s="100"/>
      <c r="IS198" s="100"/>
      <c r="IT198" s="100"/>
      <c r="IU198" s="100"/>
      <c r="IV198" s="100"/>
    </row>
    <row r="199" spans="1:256" customFormat="1" ht="27" customHeight="1" x14ac:dyDescent="0.3">
      <c r="A199" s="434"/>
      <c r="B199" s="399" t="s">
        <v>160</v>
      </c>
      <c r="C199" s="391">
        <v>992</v>
      </c>
      <c r="D199" s="392" t="s">
        <v>41</v>
      </c>
      <c r="E199" s="393" t="s">
        <v>22</v>
      </c>
      <c r="F199" s="393" t="s">
        <v>159</v>
      </c>
      <c r="G199" s="403" t="s">
        <v>67</v>
      </c>
      <c r="H199" s="403" t="s">
        <v>23</v>
      </c>
      <c r="I199" s="397" t="s">
        <v>161</v>
      </c>
      <c r="J199" s="397"/>
      <c r="K199" s="398">
        <f>K200</f>
        <v>1</v>
      </c>
      <c r="L199" s="435"/>
      <c r="M199" s="117"/>
      <c r="N199" s="117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0"/>
      <c r="CB199" s="100"/>
      <c r="CC199" s="100"/>
      <c r="CD199" s="100"/>
      <c r="CE199" s="100"/>
      <c r="CF199" s="100"/>
      <c r="CG199" s="100"/>
      <c r="CH199" s="100"/>
      <c r="CI199" s="100"/>
      <c r="CJ199" s="100"/>
      <c r="CK199" s="100"/>
      <c r="CL199" s="100"/>
      <c r="CM199" s="100"/>
      <c r="CN199" s="100"/>
      <c r="CO199" s="100"/>
      <c r="CP199" s="100"/>
      <c r="CQ199" s="100"/>
      <c r="CR199" s="100"/>
      <c r="CS199" s="100"/>
      <c r="CT199" s="100"/>
      <c r="CU199" s="100"/>
      <c r="CV199" s="100"/>
      <c r="CW199" s="100"/>
      <c r="CX199" s="100"/>
      <c r="CY199" s="100"/>
      <c r="CZ199" s="100"/>
      <c r="DA199" s="100"/>
      <c r="DB199" s="100"/>
      <c r="DC199" s="100"/>
      <c r="DD199" s="100"/>
      <c r="DE199" s="100"/>
      <c r="DF199" s="100"/>
      <c r="DG199" s="100"/>
      <c r="DH199" s="100"/>
      <c r="DI199" s="100"/>
      <c r="DJ199" s="100"/>
      <c r="DK199" s="100"/>
      <c r="DL199" s="100"/>
      <c r="DM199" s="100"/>
      <c r="DN199" s="100"/>
      <c r="DO199" s="100"/>
      <c r="DP199" s="100"/>
      <c r="DQ199" s="100"/>
      <c r="DR199" s="100"/>
      <c r="DS199" s="100"/>
      <c r="DT199" s="100"/>
      <c r="DU199" s="100"/>
      <c r="DV199" s="100"/>
      <c r="DW199" s="100"/>
      <c r="DX199" s="100"/>
      <c r="DY199" s="100"/>
      <c r="DZ199" s="100"/>
      <c r="EA199" s="100"/>
      <c r="EB199" s="100"/>
      <c r="EC199" s="100"/>
      <c r="ED199" s="100"/>
      <c r="EE199" s="100"/>
      <c r="EF199" s="100"/>
      <c r="EG199" s="100"/>
      <c r="EH199" s="100"/>
      <c r="EI199" s="100"/>
      <c r="EJ199" s="100"/>
      <c r="EK199" s="100"/>
      <c r="EL199" s="100"/>
      <c r="EM199" s="100"/>
      <c r="EN199" s="100"/>
      <c r="EO199" s="100"/>
      <c r="EP199" s="100"/>
      <c r="EQ199" s="100"/>
      <c r="ER199" s="100"/>
      <c r="ES199" s="100"/>
      <c r="ET199" s="100"/>
      <c r="EU199" s="100"/>
      <c r="EV199" s="100"/>
      <c r="EW199" s="100"/>
      <c r="EX199" s="100"/>
      <c r="EY199" s="100"/>
      <c r="EZ199" s="100"/>
      <c r="FA199" s="100"/>
      <c r="FB199" s="100"/>
      <c r="FC199" s="100"/>
      <c r="FD199" s="100"/>
      <c r="FE199" s="100"/>
      <c r="FF199" s="100"/>
      <c r="FG199" s="100"/>
      <c r="FH199" s="100"/>
      <c r="FI199" s="100"/>
      <c r="FJ199" s="100"/>
      <c r="FK199" s="100"/>
      <c r="FL199" s="100"/>
      <c r="FM199" s="100"/>
      <c r="FN199" s="100"/>
      <c r="FO199" s="100"/>
      <c r="FP199" s="100"/>
      <c r="FQ199" s="100"/>
      <c r="FR199" s="100"/>
      <c r="FS199" s="100"/>
      <c r="FT199" s="100"/>
      <c r="FU199" s="100"/>
      <c r="FV199" s="100"/>
      <c r="FW199" s="100"/>
      <c r="FX199" s="100"/>
      <c r="FY199" s="100"/>
      <c r="FZ199" s="100"/>
      <c r="GA199" s="100"/>
      <c r="GB199" s="100"/>
      <c r="GC199" s="100"/>
      <c r="GD199" s="100"/>
      <c r="GE199" s="100"/>
      <c r="GF199" s="100"/>
      <c r="GG199" s="100"/>
      <c r="GH199" s="100"/>
      <c r="GI199" s="100"/>
      <c r="GJ199" s="100"/>
      <c r="GK199" s="100"/>
      <c r="GL199" s="100"/>
      <c r="GM199" s="100"/>
      <c r="GN199" s="100"/>
      <c r="GO199" s="100"/>
      <c r="GP199" s="100"/>
      <c r="GQ199" s="100"/>
      <c r="GR199" s="100"/>
      <c r="GS199" s="100"/>
      <c r="GT199" s="100"/>
      <c r="GU199" s="100"/>
      <c r="GV199" s="100"/>
      <c r="GW199" s="100"/>
      <c r="GX199" s="100"/>
      <c r="GY199" s="100"/>
      <c r="GZ199" s="100"/>
      <c r="HA199" s="100"/>
      <c r="HB199" s="100"/>
      <c r="HC199" s="100"/>
      <c r="HD199" s="100"/>
      <c r="HE199" s="100"/>
      <c r="HF199" s="100"/>
      <c r="HG199" s="100"/>
      <c r="HH199" s="100"/>
      <c r="HI199" s="100"/>
      <c r="HJ199" s="100"/>
      <c r="HK199" s="100"/>
      <c r="HL199" s="100"/>
      <c r="HM199" s="100"/>
      <c r="HN199" s="100"/>
      <c r="HO199" s="100"/>
      <c r="HP199" s="100"/>
      <c r="HQ199" s="100"/>
      <c r="HR199" s="100"/>
      <c r="HS199" s="100"/>
      <c r="HT199" s="100"/>
      <c r="HU199" s="100"/>
      <c r="HV199" s="100"/>
      <c r="HW199" s="100"/>
      <c r="HX199" s="100"/>
      <c r="HY199" s="100"/>
      <c r="HZ199" s="100"/>
      <c r="IA199" s="100"/>
      <c r="IB199" s="100"/>
      <c r="IC199" s="100"/>
      <c r="ID199" s="100"/>
      <c r="IE199" s="100"/>
      <c r="IF199" s="100"/>
      <c r="IG199" s="100"/>
      <c r="IH199" s="100"/>
      <c r="II199" s="100"/>
      <c r="IJ199" s="100"/>
      <c r="IK199" s="100"/>
      <c r="IL199" s="100"/>
      <c r="IM199" s="100"/>
      <c r="IN199" s="100"/>
      <c r="IO199" s="100"/>
      <c r="IP199" s="100"/>
      <c r="IQ199" s="100"/>
      <c r="IR199" s="100"/>
      <c r="IS199" s="100"/>
      <c r="IT199" s="100"/>
      <c r="IU199" s="100"/>
      <c r="IV199" s="100"/>
    </row>
    <row r="200" spans="1:256" customFormat="1" ht="18" customHeight="1" x14ac:dyDescent="0.3">
      <c r="A200" s="436"/>
      <c r="B200" s="400" t="s">
        <v>162</v>
      </c>
      <c r="C200" s="401">
        <v>992</v>
      </c>
      <c r="D200" s="402" t="s">
        <v>41</v>
      </c>
      <c r="E200" s="394" t="s">
        <v>22</v>
      </c>
      <c r="F200" s="394" t="s">
        <v>159</v>
      </c>
      <c r="G200" s="395" t="s">
        <v>67</v>
      </c>
      <c r="H200" s="395" t="s">
        <v>23</v>
      </c>
      <c r="I200" s="396" t="s">
        <v>161</v>
      </c>
      <c r="J200" s="396" t="s">
        <v>180</v>
      </c>
      <c r="K200" s="404">
        <v>1</v>
      </c>
      <c r="L200" s="437"/>
      <c r="M200" s="117"/>
      <c r="N200" s="117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00"/>
      <c r="BJ200" s="100"/>
      <c r="BK200" s="100"/>
      <c r="BL200" s="100"/>
      <c r="BM200" s="100"/>
      <c r="BN200" s="100"/>
      <c r="BO200" s="100"/>
      <c r="BP200" s="100"/>
      <c r="BQ200" s="100"/>
      <c r="BR200" s="100"/>
      <c r="BS200" s="100"/>
      <c r="BT200" s="100"/>
      <c r="BU200" s="100"/>
      <c r="BV200" s="100"/>
      <c r="BW200" s="100"/>
      <c r="BX200" s="100"/>
      <c r="BY200" s="100"/>
      <c r="BZ200" s="100"/>
      <c r="CA200" s="100"/>
      <c r="CB200" s="100"/>
      <c r="CC200" s="100"/>
      <c r="CD200" s="100"/>
      <c r="CE200" s="100"/>
      <c r="CF200" s="100"/>
      <c r="CG200" s="100"/>
      <c r="CH200" s="100"/>
      <c r="CI200" s="100"/>
      <c r="CJ200" s="100"/>
      <c r="CK200" s="100"/>
      <c r="CL200" s="100"/>
      <c r="CM200" s="100"/>
      <c r="CN200" s="100"/>
      <c r="CO200" s="100"/>
      <c r="CP200" s="100"/>
      <c r="CQ200" s="100"/>
      <c r="CR200" s="100"/>
      <c r="CS200" s="100"/>
      <c r="CT200" s="100"/>
      <c r="CU200" s="100"/>
      <c r="CV200" s="100"/>
      <c r="CW200" s="100"/>
      <c r="CX200" s="100"/>
      <c r="CY200" s="100"/>
      <c r="CZ200" s="100"/>
      <c r="DA200" s="100"/>
      <c r="DB200" s="100"/>
      <c r="DC200" s="100"/>
      <c r="DD200" s="100"/>
      <c r="DE200" s="100"/>
      <c r="DF200" s="100"/>
      <c r="DG200" s="100"/>
      <c r="DH200" s="100"/>
      <c r="DI200" s="100"/>
      <c r="DJ200" s="100"/>
      <c r="DK200" s="100"/>
      <c r="DL200" s="100"/>
      <c r="DM200" s="100"/>
      <c r="DN200" s="100"/>
      <c r="DO200" s="100"/>
      <c r="DP200" s="100"/>
      <c r="DQ200" s="100"/>
      <c r="DR200" s="100"/>
      <c r="DS200" s="100"/>
      <c r="DT200" s="100"/>
      <c r="DU200" s="100"/>
      <c r="DV200" s="100"/>
      <c r="DW200" s="100"/>
      <c r="DX200" s="100"/>
      <c r="DY200" s="100"/>
      <c r="DZ200" s="100"/>
      <c r="EA200" s="100"/>
      <c r="EB200" s="100"/>
      <c r="EC200" s="100"/>
      <c r="ED200" s="100"/>
      <c r="EE200" s="100"/>
      <c r="EF200" s="100"/>
      <c r="EG200" s="100"/>
      <c r="EH200" s="100"/>
      <c r="EI200" s="100"/>
      <c r="EJ200" s="100"/>
      <c r="EK200" s="100"/>
      <c r="EL200" s="100"/>
      <c r="EM200" s="100"/>
      <c r="EN200" s="100"/>
      <c r="EO200" s="100"/>
      <c r="EP200" s="100"/>
      <c r="EQ200" s="100"/>
      <c r="ER200" s="100"/>
      <c r="ES200" s="100"/>
      <c r="ET200" s="100"/>
      <c r="EU200" s="100"/>
      <c r="EV200" s="100"/>
      <c r="EW200" s="100"/>
      <c r="EX200" s="100"/>
      <c r="EY200" s="100"/>
      <c r="EZ200" s="100"/>
      <c r="FA200" s="100"/>
      <c r="FB200" s="100"/>
      <c r="FC200" s="100"/>
      <c r="FD200" s="100"/>
      <c r="FE200" s="100"/>
      <c r="FF200" s="100"/>
      <c r="FG200" s="100"/>
      <c r="FH200" s="100"/>
      <c r="FI200" s="100"/>
      <c r="FJ200" s="100"/>
      <c r="FK200" s="100"/>
      <c r="FL200" s="100"/>
      <c r="FM200" s="100"/>
      <c r="FN200" s="100"/>
      <c r="FO200" s="100"/>
      <c r="FP200" s="100"/>
      <c r="FQ200" s="100"/>
      <c r="FR200" s="100"/>
      <c r="FS200" s="100"/>
      <c r="FT200" s="100"/>
      <c r="FU200" s="100"/>
      <c r="FV200" s="100"/>
      <c r="FW200" s="100"/>
      <c r="FX200" s="100"/>
      <c r="FY200" s="100"/>
      <c r="FZ200" s="100"/>
      <c r="GA200" s="100"/>
      <c r="GB200" s="100"/>
      <c r="GC200" s="100"/>
      <c r="GD200" s="100"/>
      <c r="GE200" s="100"/>
      <c r="GF200" s="100"/>
      <c r="GG200" s="100"/>
      <c r="GH200" s="100"/>
      <c r="GI200" s="100"/>
      <c r="GJ200" s="100"/>
      <c r="GK200" s="100"/>
      <c r="GL200" s="100"/>
      <c r="GM200" s="100"/>
      <c r="GN200" s="100"/>
      <c r="GO200" s="100"/>
      <c r="GP200" s="100"/>
      <c r="GQ200" s="100"/>
      <c r="GR200" s="100"/>
      <c r="GS200" s="100"/>
      <c r="GT200" s="100"/>
      <c r="GU200" s="100"/>
      <c r="GV200" s="100"/>
      <c r="GW200" s="100"/>
      <c r="GX200" s="100"/>
      <c r="GY200" s="100"/>
      <c r="GZ200" s="100"/>
      <c r="HA200" s="100"/>
      <c r="HB200" s="100"/>
      <c r="HC200" s="100"/>
      <c r="HD200" s="100"/>
      <c r="HE200" s="100"/>
      <c r="HF200" s="100"/>
      <c r="HG200" s="100"/>
      <c r="HH200" s="100"/>
      <c r="HI200" s="100"/>
      <c r="HJ200" s="100"/>
      <c r="HK200" s="100"/>
      <c r="HL200" s="100"/>
      <c r="HM200" s="100"/>
      <c r="HN200" s="100"/>
      <c r="HO200" s="100"/>
      <c r="HP200" s="100"/>
      <c r="HQ200" s="100"/>
      <c r="HR200" s="100"/>
      <c r="HS200" s="100"/>
      <c r="HT200" s="100"/>
      <c r="HU200" s="100"/>
      <c r="HV200" s="100"/>
      <c r="HW200" s="100"/>
      <c r="HX200" s="100"/>
      <c r="HY200" s="100"/>
      <c r="HZ200" s="100"/>
      <c r="IA200" s="100"/>
      <c r="IB200" s="100"/>
      <c r="IC200" s="100"/>
      <c r="ID200" s="100"/>
      <c r="IE200" s="100"/>
      <c r="IF200" s="100"/>
      <c r="IG200" s="100"/>
      <c r="IH200" s="100"/>
      <c r="II200" s="100"/>
      <c r="IJ200" s="100"/>
      <c r="IK200" s="100"/>
      <c r="IL200" s="100"/>
      <c r="IM200" s="100"/>
      <c r="IN200" s="100"/>
      <c r="IO200" s="100"/>
      <c r="IP200" s="100"/>
      <c r="IQ200" s="100"/>
      <c r="IR200" s="100"/>
      <c r="IS200" s="100"/>
      <c r="IT200" s="100"/>
      <c r="IU200" s="100"/>
      <c r="IV200" s="100"/>
    </row>
    <row r="201" spans="1:256" x14ac:dyDescent="0.25">
      <c r="A201" s="61"/>
      <c r="B201" s="540"/>
      <c r="C201" s="541"/>
      <c r="D201" s="542"/>
      <c r="E201" s="542"/>
      <c r="F201" s="542"/>
      <c r="G201" s="542"/>
      <c r="H201" s="542"/>
      <c r="I201" s="542"/>
      <c r="J201" s="542"/>
      <c r="K201" s="208"/>
      <c r="L201" s="104">
        <f>SUM(L18:L200)</f>
        <v>1512.6</v>
      </c>
    </row>
    <row r="202" spans="1:256" ht="18.75" x14ac:dyDescent="0.3">
      <c r="B202" s="611" t="s">
        <v>418</v>
      </c>
      <c r="C202" s="611"/>
      <c r="D202" s="611"/>
      <c r="E202" s="611"/>
      <c r="F202" s="611"/>
      <c r="G202" s="611"/>
      <c r="H202" s="611"/>
      <c r="I202" s="611"/>
      <c r="J202" s="611"/>
      <c r="K202" s="611"/>
    </row>
  </sheetData>
  <mergeCells count="15">
    <mergeCell ref="B202:K202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32" bottom="0.3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21" zoomScale="90" zoomScaleNormal="80" zoomScaleSheetLayoutView="90" workbookViewId="0">
      <selection sqref="A1:C38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469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23" t="s">
        <v>477</v>
      </c>
      <c r="C5" s="586"/>
    </row>
    <row r="6" spans="1:13" x14ac:dyDescent="0.25">
      <c r="B6" s="421"/>
      <c r="C6" s="419"/>
    </row>
    <row r="7" spans="1:13" ht="15.75" x14ac:dyDescent="0.25">
      <c r="B7" s="153"/>
      <c r="C7" s="159" t="s">
        <v>257</v>
      </c>
    </row>
    <row r="8" spans="1:13" ht="15.75" x14ac:dyDescent="0.25">
      <c r="B8" s="153"/>
      <c r="C8" s="154" t="s">
        <v>0</v>
      </c>
    </row>
    <row r="9" spans="1:13" ht="15.75" x14ac:dyDescent="0.25">
      <c r="B9" s="153"/>
      <c r="C9" s="154" t="s">
        <v>1</v>
      </c>
    </row>
    <row r="10" spans="1:13" ht="15.75" x14ac:dyDescent="0.25">
      <c r="B10" s="153"/>
      <c r="C10" s="154" t="s">
        <v>2</v>
      </c>
    </row>
    <row r="11" spans="1:13" ht="18.75" x14ac:dyDescent="0.3">
      <c r="A11" s="152"/>
      <c r="B11" s="623" t="s">
        <v>401</v>
      </c>
      <c r="C11" s="586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9" t="s">
        <v>347</v>
      </c>
      <c r="B13" s="620"/>
      <c r="C13" s="620"/>
    </row>
    <row r="14" spans="1:13" ht="18.75" x14ac:dyDescent="0.25">
      <c r="A14" s="620"/>
      <c r="B14" s="620"/>
      <c r="C14" s="620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1462.0000000000073</v>
      </c>
      <c r="G17" s="144"/>
    </row>
    <row r="18" spans="1:7" ht="45" customHeight="1" x14ac:dyDescent="0.25">
      <c r="A18" s="216" t="s">
        <v>443</v>
      </c>
      <c r="B18" s="216" t="s">
        <v>203</v>
      </c>
      <c r="C18" s="203">
        <v>0</v>
      </c>
    </row>
    <row r="19" spans="1:7" ht="45" customHeight="1" x14ac:dyDescent="0.25">
      <c r="A19" s="215" t="s">
        <v>444</v>
      </c>
      <c r="B19" s="215" t="s">
        <v>348</v>
      </c>
      <c r="C19" s="219">
        <v>0</v>
      </c>
    </row>
    <row r="20" spans="1:7" ht="36" customHeight="1" x14ac:dyDescent="0.25">
      <c r="A20" s="215" t="s">
        <v>445</v>
      </c>
      <c r="B20" s="215" t="s">
        <v>349</v>
      </c>
      <c r="C20" s="220">
        <v>0</v>
      </c>
    </row>
    <row r="21" spans="1:7" ht="30" customHeight="1" x14ac:dyDescent="0.25">
      <c r="A21" s="143" t="s">
        <v>442</v>
      </c>
      <c r="B21" s="142" t="s">
        <v>446</v>
      </c>
      <c r="C21" s="219">
        <f>C26</f>
        <v>-1000</v>
      </c>
    </row>
    <row r="22" spans="1:7" ht="43.5" customHeight="1" x14ac:dyDescent="0.25">
      <c r="A22" s="215" t="s">
        <v>432</v>
      </c>
      <c r="B22" s="137" t="s">
        <v>433</v>
      </c>
      <c r="C22" s="219">
        <f>C24</f>
        <v>0</v>
      </c>
    </row>
    <row r="23" spans="1:7" ht="60" customHeight="1" x14ac:dyDescent="0.25">
      <c r="A23" s="215" t="s">
        <v>434</v>
      </c>
      <c r="B23" s="215" t="s">
        <v>435</v>
      </c>
      <c r="C23" s="220">
        <v>0</v>
      </c>
    </row>
    <row r="24" spans="1:7" ht="57.75" customHeight="1" x14ac:dyDescent="0.25">
      <c r="A24" s="215" t="s">
        <v>436</v>
      </c>
      <c r="B24" s="215" t="s">
        <v>437</v>
      </c>
      <c r="C24" s="220">
        <v>0</v>
      </c>
    </row>
    <row r="25" spans="1:7" ht="52.5" customHeight="1" x14ac:dyDescent="0.25">
      <c r="A25" s="215" t="s">
        <v>438</v>
      </c>
      <c r="B25" s="215" t="s">
        <v>439</v>
      </c>
      <c r="C25" s="220">
        <f>C26</f>
        <v>-1000</v>
      </c>
    </row>
    <row r="26" spans="1:7" ht="53.25" customHeight="1" x14ac:dyDescent="0.25">
      <c r="A26" s="140" t="s">
        <v>440</v>
      </c>
      <c r="B26" s="140" t="s">
        <v>441</v>
      </c>
      <c r="C26" s="221">
        <v>-1000</v>
      </c>
    </row>
    <row r="27" spans="1:7" s="139" customFormat="1" ht="36" customHeight="1" x14ac:dyDescent="0.25">
      <c r="A27" s="218" t="s">
        <v>423</v>
      </c>
      <c r="B27" s="217" t="s">
        <v>202</v>
      </c>
      <c r="C27" s="222">
        <f>C31+C35</f>
        <v>2462.0000000000073</v>
      </c>
    </row>
    <row r="28" spans="1:7" ht="30" customHeight="1" x14ac:dyDescent="0.25">
      <c r="A28" s="215" t="s">
        <v>423</v>
      </c>
      <c r="B28" s="215" t="s">
        <v>202</v>
      </c>
      <c r="C28" s="220">
        <f>C31+C35</f>
        <v>2462.0000000000073</v>
      </c>
    </row>
    <row r="29" spans="1:7" ht="24.75" customHeight="1" x14ac:dyDescent="0.25">
      <c r="A29" s="215" t="s">
        <v>424</v>
      </c>
      <c r="B29" s="215" t="s">
        <v>425</v>
      </c>
      <c r="C29" s="478">
        <f>C31</f>
        <v>-32112.1</v>
      </c>
    </row>
    <row r="30" spans="1:7" ht="24.75" customHeight="1" x14ac:dyDescent="0.25">
      <c r="A30" s="224" t="s">
        <v>426</v>
      </c>
      <c r="B30" s="215" t="s">
        <v>350</v>
      </c>
      <c r="C30" s="223">
        <f>C31</f>
        <v>-32112.1</v>
      </c>
    </row>
    <row r="31" spans="1:7" ht="40.5" customHeight="1" x14ac:dyDescent="0.25">
      <c r="A31" s="226" t="s">
        <v>427</v>
      </c>
      <c r="B31" s="225" t="s">
        <v>201</v>
      </c>
      <c r="C31" s="223">
        <f>-30599.5-1512.6</f>
        <v>-32112.1</v>
      </c>
    </row>
    <row r="32" spans="1:7" ht="24.75" customHeight="1" x14ac:dyDescent="0.25">
      <c r="A32" s="215" t="s">
        <v>428</v>
      </c>
      <c r="B32" s="215" t="s">
        <v>351</v>
      </c>
      <c r="C32" s="478">
        <f>C35</f>
        <v>34574.100000000006</v>
      </c>
    </row>
    <row r="33" spans="1:6" ht="24.75" customHeight="1" x14ac:dyDescent="0.25">
      <c r="A33" s="215" t="s">
        <v>429</v>
      </c>
      <c r="B33" s="215" t="s">
        <v>200</v>
      </c>
      <c r="C33" s="223">
        <f>C35</f>
        <v>34574.100000000006</v>
      </c>
    </row>
    <row r="34" spans="1:6" ht="24.75" customHeight="1" x14ac:dyDescent="0.25">
      <c r="A34" s="215" t="s">
        <v>430</v>
      </c>
      <c r="B34" s="215" t="s">
        <v>199</v>
      </c>
      <c r="C34" s="223">
        <f>C35</f>
        <v>34574.100000000006</v>
      </c>
    </row>
    <row r="35" spans="1:6" ht="39.75" customHeight="1" x14ac:dyDescent="0.25">
      <c r="A35" s="215" t="s">
        <v>431</v>
      </c>
      <c r="B35" s="215" t="s">
        <v>198</v>
      </c>
      <c r="C35" s="223">
        <f>'прил._6(7)'!K17+1000</f>
        <v>34574.100000000006</v>
      </c>
    </row>
    <row r="37" spans="1:6" ht="18.75" x14ac:dyDescent="0.3">
      <c r="A37" s="621" t="s">
        <v>412</v>
      </c>
      <c r="B37" s="622"/>
      <c r="C37" s="622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226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402</v>
      </c>
    </row>
    <row r="9" spans="1:2" ht="98.25" customHeight="1" x14ac:dyDescent="0.25">
      <c r="A9" s="581" t="s">
        <v>373</v>
      </c>
      <c r="B9" s="582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227</v>
      </c>
      <c r="B12" s="172" t="s">
        <v>228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229</v>
      </c>
      <c r="B14" s="212">
        <v>70</v>
      </c>
    </row>
    <row r="15" spans="1:2" ht="63" x14ac:dyDescent="0.25">
      <c r="A15" s="211" t="s">
        <v>314</v>
      </c>
      <c r="B15" s="173">
        <v>27.5</v>
      </c>
    </row>
    <row r="16" spans="1:2" ht="18.75" x14ac:dyDescent="0.25">
      <c r="A16" s="211" t="s">
        <v>315</v>
      </c>
      <c r="B16" s="173">
        <v>27.7</v>
      </c>
    </row>
    <row r="17" spans="1:3" ht="18.75" x14ac:dyDescent="0.3">
      <c r="A17" s="174" t="s">
        <v>230</v>
      </c>
      <c r="B17" s="212">
        <f>SUM(B14:B16)</f>
        <v>125.2</v>
      </c>
    </row>
    <row r="19" spans="1:3" x14ac:dyDescent="0.25">
      <c r="A19" s="624" t="s">
        <v>352</v>
      </c>
      <c r="B19" s="624"/>
      <c r="C19" s="624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2021-12-14T07:40:18Z</cp:lastPrinted>
  <dcterms:created xsi:type="dcterms:W3CDTF">2010-11-10T14:00:24Z</dcterms:created>
  <dcterms:modified xsi:type="dcterms:W3CDTF">2021-12-14T07:47:29Z</dcterms:modified>
</cp:coreProperties>
</file>