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декабрь\Отчет об исполнении бюджета за 2021 год\Новая папка\"/>
    </mc:Choice>
  </mc:AlternateContent>
  <bookViews>
    <workbookView xWindow="-135" yWindow="855" windowWidth="12855" windowHeight="9030" tabRatio="849" firstSheet="4" activeTab="5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state="hidden" r:id="rId4"/>
    <sheet name="прил4(5)" sheetId="6" r:id="rId5"/>
    <sheet name="прил.5(6)" sheetId="40" r:id="rId6"/>
    <sheet name="прил._6(7)" sheetId="24" r:id="rId7"/>
    <sheet name="Прил 7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'прил._6(7)'!$A$12:$K$197</definedName>
    <definedName name="_xlnm._FilterDatabase" localSheetId="5" hidden="1">'прил.5(6)'!$A$11:$H$154</definedName>
    <definedName name="_xlnm.Print_Area" localSheetId="0">'Прил 2'!$A$1:$F$31</definedName>
    <definedName name="_xlnm.Print_Area" localSheetId="8">'прил 9'!$A$1:$C$22</definedName>
    <definedName name="_xlnm.Print_Area" localSheetId="6">'прил._6(7)'!$A$1:$O$200</definedName>
    <definedName name="_xlnm.Print_Area" localSheetId="5">'прил.5(6)'!$A$1:$J$158</definedName>
    <definedName name="_xlnm.Print_Area" localSheetId="4">'прил4(5)'!$A$1:$F$46</definedName>
    <definedName name="_xlnm.Print_Area" localSheetId="13">прило10!$A$1</definedName>
  </definedNames>
  <calcPr calcId="152511"/>
</workbook>
</file>

<file path=xl/calcChain.xml><?xml version="1.0" encoding="utf-8"?>
<calcChain xmlns="http://schemas.openxmlformats.org/spreadsheetml/2006/main">
  <c r="E18" i="42" l="1"/>
  <c r="E19" i="42"/>
  <c r="D18" i="42"/>
  <c r="D19" i="42"/>
  <c r="D13" i="42"/>
  <c r="E13" i="42"/>
  <c r="D14" i="42"/>
  <c r="E14" i="42"/>
  <c r="D15" i="42"/>
  <c r="E15" i="42"/>
  <c r="L123" i="24"/>
  <c r="K191" i="24"/>
  <c r="K135" i="40"/>
  <c r="K136" i="40"/>
  <c r="L87" i="40"/>
  <c r="L88" i="40"/>
  <c r="L89" i="40"/>
  <c r="L90" i="40"/>
  <c r="K75" i="40"/>
  <c r="L26" i="40"/>
  <c r="L27" i="40"/>
  <c r="L28" i="40"/>
  <c r="L32" i="40" s="1"/>
  <c r="L32" i="6"/>
  <c r="L15" i="6"/>
  <c r="L35" i="40" l="1"/>
  <c r="L33" i="40"/>
  <c r="L34" i="40"/>
  <c r="K136" i="24" l="1"/>
  <c r="K131" i="24"/>
  <c r="K94" i="24" l="1"/>
  <c r="C26" i="42" l="1"/>
  <c r="K121" i="24" l="1"/>
  <c r="K123" i="24"/>
  <c r="H101" i="40" l="1"/>
  <c r="H24" i="40"/>
  <c r="K93" i="24" l="1"/>
  <c r="K44" i="24"/>
  <c r="K167" i="24"/>
  <c r="K184" i="24" l="1"/>
  <c r="K111" i="24" l="1"/>
  <c r="K137" i="24"/>
  <c r="K63" i="24"/>
  <c r="K38" i="24" l="1"/>
  <c r="K36" i="24"/>
  <c r="H23" i="40" l="1"/>
  <c r="H22" i="40" s="1"/>
  <c r="K56" i="24" l="1"/>
  <c r="H41" i="40" l="1"/>
  <c r="H40" i="40" s="1"/>
  <c r="K160" i="24"/>
  <c r="K164" i="24"/>
  <c r="K37" i="24" l="1"/>
  <c r="H21" i="40" l="1"/>
  <c r="H20" i="40" s="1"/>
  <c r="K91" i="24"/>
  <c r="K100" i="24" l="1"/>
  <c r="K185" i="24" l="1"/>
  <c r="K127" i="24"/>
  <c r="K126" i="24" s="1"/>
  <c r="K125" i="24" s="1"/>
  <c r="K88" i="24"/>
  <c r="K84" i="24" s="1"/>
  <c r="K105" i="24"/>
  <c r="K119" i="24" l="1"/>
  <c r="K122" i="24"/>
  <c r="H19" i="40" l="1"/>
  <c r="H18" i="40" s="1"/>
  <c r="H17" i="40" s="1"/>
  <c r="K120" i="24" l="1"/>
  <c r="K159" i="24" l="1"/>
  <c r="H39" i="40" s="1"/>
  <c r="H38" i="40" s="1"/>
  <c r="K158" i="24" l="1"/>
  <c r="K157" i="24" s="1"/>
  <c r="H95" i="40"/>
  <c r="H94" i="40" s="1"/>
  <c r="K94" i="40" l="1"/>
  <c r="K96" i="40"/>
  <c r="K95" i="40"/>
  <c r="K116" i="24"/>
  <c r="K115" i="24" s="1"/>
  <c r="L115" i="24" l="1"/>
  <c r="L117" i="24"/>
  <c r="L116" i="24"/>
  <c r="H126" i="40"/>
  <c r="K183" i="24" l="1"/>
  <c r="K182" i="24" s="1"/>
  <c r="K181" i="24" s="1"/>
  <c r="K180" i="24" s="1"/>
  <c r="K179" i="24" s="1"/>
  <c r="H53" i="40" s="1"/>
  <c r="H113" i="40" l="1"/>
  <c r="K146" i="24"/>
  <c r="K140" i="24"/>
  <c r="H57" i="40" l="1"/>
  <c r="B57" i="40"/>
  <c r="H50" i="40"/>
  <c r="H49" i="40" s="1"/>
  <c r="B50" i="40"/>
  <c r="B49" i="40"/>
  <c r="K142" i="24"/>
  <c r="K143" i="24"/>
  <c r="H48" i="40" l="1"/>
  <c r="K145" i="24"/>
  <c r="L146" i="24" l="1"/>
  <c r="L145" i="24"/>
  <c r="H112" i="40"/>
  <c r="H111" i="40" s="1"/>
  <c r="K138" i="24"/>
  <c r="K132" i="24" s="1"/>
  <c r="K124" i="24" s="1"/>
  <c r="K118" i="24" l="1"/>
  <c r="M118" i="24" s="1"/>
  <c r="H110" i="40"/>
  <c r="H107" i="40"/>
  <c r="H106" i="40" l="1"/>
  <c r="C18" i="54"/>
  <c r="C17" i="54"/>
  <c r="C16" i="54"/>
  <c r="C27" i="53"/>
  <c r="C16" i="53"/>
  <c r="C33" i="53" l="1"/>
  <c r="K135" i="24" l="1"/>
  <c r="D36" i="6" l="1"/>
  <c r="H93" i="40"/>
  <c r="H91" i="40" s="1"/>
  <c r="K112" i="24"/>
  <c r="K113" i="24"/>
  <c r="L112" i="24" l="1"/>
  <c r="L114" i="24"/>
  <c r="L113" i="24"/>
  <c r="K92" i="40"/>
  <c r="K91" i="40"/>
  <c r="K93" i="40"/>
  <c r="H92" i="40"/>
  <c r="H52" i="40"/>
  <c r="C18" i="44" l="1"/>
  <c r="K64" i="24" l="1"/>
  <c r="K68" i="24"/>
  <c r="C20" i="44" l="1"/>
  <c r="B53" i="40" l="1"/>
  <c r="H51" i="40" l="1"/>
  <c r="H45" i="40"/>
  <c r="H46" i="40" l="1"/>
  <c r="C22" i="41" l="1"/>
  <c r="B17" i="46" l="1"/>
  <c r="H29" i="40"/>
  <c r="H30" i="40"/>
  <c r="K75" i="24"/>
  <c r="D24" i="6" s="1"/>
  <c r="K76" i="24"/>
  <c r="K77" i="24"/>
  <c r="K71" i="24"/>
  <c r="K72" i="24"/>
  <c r="K73" i="24"/>
  <c r="C16" i="42"/>
  <c r="D16" i="42" s="1"/>
  <c r="K30" i="40" l="1"/>
  <c r="K29" i="40"/>
  <c r="K31" i="40"/>
  <c r="C20" i="42"/>
  <c r="D21" i="6"/>
  <c r="D27" i="6"/>
  <c r="D21" i="42" l="1"/>
  <c r="D20" i="42"/>
  <c r="K99" i="24"/>
  <c r="H150" i="40"/>
  <c r="H146" i="40"/>
  <c r="H123" i="40"/>
  <c r="H109" i="40"/>
  <c r="H85" i="40"/>
  <c r="H83" i="40" s="1"/>
  <c r="H74" i="40"/>
  <c r="H70" i="40"/>
  <c r="H66" i="40"/>
  <c r="H62" i="40"/>
  <c r="H44" i="40"/>
  <c r="H28" i="40"/>
  <c r="H27" i="40" s="1"/>
  <c r="H15" i="40"/>
  <c r="K62" i="24"/>
  <c r="K32" i="40" l="1"/>
  <c r="K34" i="40"/>
  <c r="K28" i="40"/>
  <c r="K33" i="40"/>
  <c r="K35" i="40"/>
  <c r="K27" i="40"/>
  <c r="H108" i="40"/>
  <c r="H105" i="40" s="1"/>
  <c r="H84" i="40"/>
  <c r="H82" i="40"/>
  <c r="C17" i="42"/>
  <c r="C25" i="42"/>
  <c r="K155" i="24"/>
  <c r="K154" i="24" s="1"/>
  <c r="K156" i="24"/>
  <c r="K151" i="24"/>
  <c r="D30" i="6"/>
  <c r="K130" i="24"/>
  <c r="K129" i="24"/>
  <c r="K104" i="24"/>
  <c r="K103" i="24"/>
  <c r="K102" i="24"/>
  <c r="K101" i="24"/>
  <c r="B32" i="40"/>
  <c r="K79" i="24"/>
  <c r="D17" i="42" l="1"/>
  <c r="E17" i="42"/>
  <c r="H72" i="40"/>
  <c r="H73" i="40"/>
  <c r="H71" i="40"/>
  <c r="B66" i="40" l="1"/>
  <c r="C11" i="41" l="1"/>
  <c r="K35" i="24" l="1"/>
  <c r="H149" i="40"/>
  <c r="H148" i="40"/>
  <c r="H147" i="40"/>
  <c r="L147" i="40" s="1"/>
  <c r="H154" i="40" l="1"/>
  <c r="H142" i="40"/>
  <c r="H140" i="40"/>
  <c r="H139" i="40" s="1"/>
  <c r="H137" i="40"/>
  <c r="H134" i="40"/>
  <c r="H131" i="40"/>
  <c r="H128" i="40"/>
  <c r="H124" i="40"/>
  <c r="H122" i="40"/>
  <c r="H118" i="40"/>
  <c r="H100" i="40"/>
  <c r="H90" i="40"/>
  <c r="H86" i="40" s="1"/>
  <c r="H81" i="40"/>
  <c r="H78" i="40"/>
  <c r="H56" i="40"/>
  <c r="H35" i="40"/>
  <c r="H32" i="40" s="1"/>
  <c r="H116" i="40"/>
  <c r="K45" i="24"/>
  <c r="K43" i="24"/>
  <c r="H99" i="40" l="1"/>
  <c r="H98" i="40"/>
  <c r="H136" i="40"/>
  <c r="H135" i="40"/>
  <c r="K42" i="24"/>
  <c r="K32" i="24" s="1"/>
  <c r="M32" i="24" s="1"/>
  <c r="M33" i="24" s="1"/>
  <c r="H121" i="40"/>
  <c r="K187" i="24"/>
  <c r="D41" i="6" s="1"/>
  <c r="D16" i="6" l="1"/>
  <c r="L16" i="6" s="1"/>
  <c r="H125" i="40"/>
  <c r="H76" i="40"/>
  <c r="H141" i="40"/>
  <c r="H138" i="40"/>
  <c r="D20" i="6"/>
  <c r="H58" i="40" l="1"/>
  <c r="L58" i="40" s="1"/>
  <c r="C15" i="44" l="1"/>
  <c r="K153" i="24" l="1"/>
  <c r="K162" i="24"/>
  <c r="K148" i="24"/>
  <c r="K147" i="24" s="1"/>
  <c r="D31" i="6" s="1"/>
  <c r="L31" i="6" s="1"/>
  <c r="K149" i="24"/>
  <c r="K150" i="24"/>
  <c r="H144" i="40" l="1"/>
  <c r="D23" i="6"/>
  <c r="K47" i="24"/>
  <c r="K174" i="24"/>
  <c r="L174" i="24" s="1"/>
  <c r="K57" i="24"/>
  <c r="K58" i="24"/>
  <c r="K59" i="24"/>
  <c r="C13" i="44"/>
  <c r="C12" i="44" s="1"/>
  <c r="C11" i="44" s="1"/>
  <c r="C10" i="44" s="1"/>
  <c r="H13" i="40"/>
  <c r="H12" i="40" s="1"/>
  <c r="H42" i="40"/>
  <c r="H61" i="40"/>
  <c r="H65" i="40"/>
  <c r="H64" i="40" s="1"/>
  <c r="H63" i="40" s="1"/>
  <c r="H67" i="40"/>
  <c r="H89" i="40"/>
  <c r="H115" i="40"/>
  <c r="H132" i="40"/>
  <c r="L132" i="40" s="1"/>
  <c r="H151" i="40"/>
  <c r="H104" i="40"/>
  <c r="K109" i="24"/>
  <c r="K108" i="24" s="1"/>
  <c r="K107" i="24" s="1"/>
  <c r="D29" i="6" s="1"/>
  <c r="K20" i="24"/>
  <c r="K61" i="24"/>
  <c r="D11" i="41"/>
  <c r="E11" i="41" s="1"/>
  <c r="E12" i="41"/>
  <c r="E15" i="41"/>
  <c r="C27" i="41"/>
  <c r="E23" i="41"/>
  <c r="D24" i="41"/>
  <c r="E24" i="41" s="1"/>
  <c r="E25" i="41"/>
  <c r="K17" i="24"/>
  <c r="K67" i="24"/>
  <c r="K172" i="24"/>
  <c r="K80" i="24"/>
  <c r="K70" i="24" s="1"/>
  <c r="H25" i="40" s="1"/>
  <c r="K81" i="24"/>
  <c r="K55" i="24"/>
  <c r="K54" i="24"/>
  <c r="K53" i="24"/>
  <c r="K48" i="24"/>
  <c r="K49" i="24"/>
  <c r="K50" i="24"/>
  <c r="K27" i="24"/>
  <c r="K28" i="24"/>
  <c r="K29" i="24"/>
  <c r="K30" i="24"/>
  <c r="K21" i="24"/>
  <c r="K22" i="24"/>
  <c r="K23" i="24"/>
  <c r="K196" i="24"/>
  <c r="K193" i="24" s="1"/>
  <c r="K188" i="24"/>
  <c r="K190" i="24"/>
  <c r="K189" i="24" s="1"/>
  <c r="K186" i="24"/>
  <c r="D40" i="6" s="1"/>
  <c r="K169" i="24"/>
  <c r="K170" i="24"/>
  <c r="K171" i="24"/>
  <c r="K166" i="24"/>
  <c r="K165" i="24" s="1"/>
  <c r="K98" i="24"/>
  <c r="B105" i="40"/>
  <c r="B102" i="40"/>
  <c r="B99" i="40"/>
  <c r="B97" i="40"/>
  <c r="B89" i="40"/>
  <c r="B86" i="40"/>
  <c r="B75" i="40"/>
  <c r="B63" i="40"/>
  <c r="B58" i="40"/>
  <c r="B46" i="40"/>
  <c r="B43" i="40"/>
  <c r="B36" i="40"/>
  <c r="B34" i="40"/>
  <c r="B27" i="40"/>
  <c r="B22" i="40"/>
  <c r="K87" i="24"/>
  <c r="K86" i="24" s="1"/>
  <c r="K85" i="24" s="1"/>
  <c r="I119" i="40"/>
  <c r="J119" i="40"/>
  <c r="I115" i="40"/>
  <c r="J115" i="40"/>
  <c r="K40" i="24"/>
  <c r="K39" i="24" s="1"/>
  <c r="F23" i="6"/>
  <c r="F24" i="6"/>
  <c r="F27" i="6"/>
  <c r="F30" i="6"/>
  <c r="F32" i="6"/>
  <c r="F34" i="6"/>
  <c r="F39" i="6"/>
  <c r="E13" i="6"/>
  <c r="F13" i="6" s="1"/>
  <c r="E40" i="6"/>
  <c r="F40" i="6" s="1"/>
  <c r="E38" i="6"/>
  <c r="F38" i="6" s="1"/>
  <c r="E35" i="6"/>
  <c r="F35" i="6" s="1"/>
  <c r="E33" i="6"/>
  <c r="F33" i="6" s="1"/>
  <c r="E31" i="6"/>
  <c r="F31" i="6" s="1"/>
  <c r="E25" i="6"/>
  <c r="F25" i="6" s="1"/>
  <c r="E28" i="6"/>
  <c r="F28" i="6" s="1"/>
  <c r="E22" i="6"/>
  <c r="E20" i="6"/>
  <c r="F20" i="6" s="1"/>
  <c r="F22" i="6"/>
  <c r="A27" i="6"/>
  <c r="A19" i="6"/>
  <c r="A18" i="6"/>
  <c r="A16" i="6"/>
  <c r="A14" i="6"/>
  <c r="K110" i="24"/>
  <c r="K18" i="24"/>
  <c r="K16" i="24"/>
  <c r="K15" i="24"/>
  <c r="M15" i="24" s="1"/>
  <c r="K96" i="24"/>
  <c r="K97" i="24"/>
  <c r="K163" i="24"/>
  <c r="D38" i="6"/>
  <c r="K194" i="24"/>
  <c r="K192" i="24"/>
  <c r="L20" i="24" l="1"/>
  <c r="L22" i="24"/>
  <c r="L24" i="24"/>
  <c r="L21" i="24"/>
  <c r="L23" i="24"/>
  <c r="M192" i="24"/>
  <c r="D42" i="6"/>
  <c r="L42" i="6" s="1"/>
  <c r="D18" i="6"/>
  <c r="L18" i="6" s="1"/>
  <c r="M47" i="24"/>
  <c r="K43" i="40"/>
  <c r="K42" i="40"/>
  <c r="K44" i="40"/>
  <c r="K67" i="40"/>
  <c r="K69" i="40"/>
  <c r="K68" i="40"/>
  <c r="K70" i="40"/>
  <c r="H36" i="40"/>
  <c r="H37" i="40"/>
  <c r="K90" i="24"/>
  <c r="K89" i="24" s="1"/>
  <c r="H102" i="40"/>
  <c r="H97" i="40" s="1"/>
  <c r="K83" i="24"/>
  <c r="D26" i="6"/>
  <c r="D17" i="6"/>
  <c r="K52" i="24"/>
  <c r="K26" i="24" s="1"/>
  <c r="H103" i="40"/>
  <c r="K66" i="24"/>
  <c r="K106" i="24"/>
  <c r="K13" i="24"/>
  <c r="K34" i="24"/>
  <c r="K33" i="24" s="1"/>
  <c r="D33" i="6"/>
  <c r="K176" i="24"/>
  <c r="K177" i="24"/>
  <c r="D37" i="6"/>
  <c r="K168" i="24"/>
  <c r="D39" i="6"/>
  <c r="K175" i="24"/>
  <c r="H43" i="40"/>
  <c r="H80" i="40"/>
  <c r="H79" i="40" s="1"/>
  <c r="H75" i="40" s="1"/>
  <c r="H133" i="40"/>
  <c r="H14" i="40"/>
  <c r="H54" i="40"/>
  <c r="H26" i="40"/>
  <c r="H153" i="40"/>
  <c r="H152" i="40" s="1"/>
  <c r="H145" i="40"/>
  <c r="H143" i="40"/>
  <c r="L143" i="40" s="1"/>
  <c r="D22" i="41"/>
  <c r="E22" i="41" s="1"/>
  <c r="C24" i="42"/>
  <c r="G28" i="41"/>
  <c r="H16" i="40"/>
  <c r="H88" i="40"/>
  <c r="H87" i="40"/>
  <c r="H69" i="40"/>
  <c r="H68" i="40" s="1"/>
  <c r="H117" i="40"/>
  <c r="H60" i="40"/>
  <c r="H59" i="40" s="1"/>
  <c r="K65" i="24"/>
  <c r="E12" i="6"/>
  <c r="F12" i="6" s="1"/>
  <c r="K195" i="24"/>
  <c r="L176" i="24" l="1"/>
  <c r="L178" i="24"/>
  <c r="L175" i="24"/>
  <c r="L177" i="24"/>
  <c r="D35" i="6"/>
  <c r="L168" i="24"/>
  <c r="K14" i="24"/>
  <c r="M13" i="24"/>
  <c r="D28" i="6"/>
  <c r="M106" i="24"/>
  <c r="D25" i="6"/>
  <c r="M83" i="24"/>
  <c r="D43" i="6"/>
  <c r="L43" i="6" s="1"/>
  <c r="K25" i="24"/>
  <c r="D19" i="6"/>
  <c r="D13" i="6" s="1"/>
  <c r="D27" i="41"/>
  <c r="E27" i="41" s="1"/>
  <c r="D34" i="6"/>
  <c r="H127" i="40"/>
  <c r="H120" i="40" s="1"/>
  <c r="K12" i="24" l="1"/>
  <c r="H119" i="40"/>
  <c r="H11" i="40" s="1"/>
  <c r="L11" i="40" s="1"/>
  <c r="D22" i="6"/>
  <c r="D12" i="6" s="1"/>
  <c r="L12" i="6" s="1"/>
  <c r="C30" i="42" l="1"/>
  <c r="C23" i="42" s="1"/>
  <c r="M12" i="24"/>
  <c r="H12" i="6"/>
  <c r="H13" i="6"/>
  <c r="C28" i="42" l="1"/>
  <c r="C29" i="42"/>
  <c r="C22" i="42"/>
  <c r="C12" i="42" s="1"/>
  <c r="C27" i="42"/>
</calcChain>
</file>

<file path=xl/sharedStrings.xml><?xml version="1.0" encoding="utf-8"?>
<sst xmlns="http://schemas.openxmlformats.org/spreadsheetml/2006/main" count="2456" uniqueCount="482">
  <si>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</si>
  <si>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</si>
  <si>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</si>
  <si>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</si>
  <si>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</si>
  <si>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</si>
  <si>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</si>
  <si>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</si>
  <si>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</si>
  <si>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</si>
  <si>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</si>
  <si>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</si>
  <si>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</si>
  <si>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</si>
  <si>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</si>
  <si>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</si>
  <si>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</si>
  <si>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</si>
  <si>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</si>
  <si>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</si>
  <si>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</si>
  <si>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</si>
  <si>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</si>
  <si>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</si>
  <si>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</si>
  <si>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</si>
  <si>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</si>
  <si>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</si>
  <si>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</si>
  <si>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</si>
  <si>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</si>
  <si>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</si>
  <si>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</si>
  <si>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</si>
  <si>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</si>
  <si>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</si>
  <si>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</si>
  <si>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</si>
  <si>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</si>
  <si>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</si>
  <si>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</si>
  <si>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</si>
  <si>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</si>
  <si>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</si>
  <si>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</si>
  <si>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</si>
  <si>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</si>
  <si>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</si>
  <si>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</si>
  <si>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</si>
  <si>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</si>
  <si>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</si>
  <si>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</si>
  <si>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</si>
  <si>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</si>
  <si>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</si>
  <si>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</si>
  <si>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</si>
  <si>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</si>
  <si>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</si>
  <si>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</si>
  <si>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</si>
  <si>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</si>
  <si>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</si>
  <si>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</si>
  <si>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</si>
  <si>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</si>
  <si>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</si>
  <si>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</si>
  <si>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</si>
  <si>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</si>
  <si>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</si>
  <si>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</si>
  <si>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</si>
  <si>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</si>
  <si>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</si>
  <si>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</si>
  <si>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</si>
  <si>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</si>
  <si>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</si>
  <si>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</si>
  <si>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</si>
  <si>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</si>
  <si>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</si>
  <si>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</si>
  <si>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</si>
  <si>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</si>
  <si>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</si>
  <si>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</si>
  <si>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</si>
  <si>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</si>
  <si>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</si>
  <si>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</si>
  <si>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</si>
  <si>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</si>
  <si>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</si>
  <si>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</si>
  <si>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</si>
  <si>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</si>
  <si>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</si>
  <si>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</si>
  <si>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</si>
  <si>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</si>
  <si>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</si>
  <si>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</si>
  <si>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</si>
  <si>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</si>
  <si>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</si>
  <si>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</si>
  <si>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</si>
  <si>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</si>
  <si>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</si>
  <si>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</si>
  <si>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</si>
  <si>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</si>
  <si>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</si>
  <si>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</si>
  <si>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</si>
  <si>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</si>
  <si>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</si>
  <si>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</si>
  <si>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</si>
  <si>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</si>
  <si>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</si>
  <si>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</si>
  <si>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</si>
  <si>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</si>
  <si>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</si>
  <si>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</si>
  <si>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</si>
  <si>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</si>
  <si>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</si>
  <si>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</si>
  <si>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</si>
  <si>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</si>
  <si>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</si>
  <si>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</si>
  <si>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</si>
  <si>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</si>
  <si>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</si>
  <si>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</si>
  <si>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</si>
  <si>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</si>
  <si>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</si>
  <si>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</si>
  <si>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</si>
  <si>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</si>
  <si>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</si>
  <si>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</si>
  <si>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</si>
  <si>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</si>
  <si>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</si>
  <si>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</si>
  <si>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</si>
  <si>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</si>
  <si>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</si>
  <si>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</si>
  <si>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</si>
  <si>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</si>
  <si>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</si>
  <si>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</si>
  <si>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</si>
  <si>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Молодежная политика</t>
  </si>
  <si>
    <t>Обслуживание государственного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</si>
  <si>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</si>
  <si>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</si>
  <si>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</si>
  <si>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</si>
  <si>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</si>
  <si>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</si>
  <si>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</si>
  <si>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</si>
  <si>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</si>
  <si>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</si>
  <si>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</si>
  <si>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</si>
  <si>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</si>
  <si>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</si>
  <si>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</si>
  <si>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</si>
  <si>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</si>
  <si>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</si>
  <si>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</si>
  <si>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</si>
  <si>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</si>
  <si>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</si>
  <si>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</si>
  <si>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</si>
  <si>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</si>
  <si>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</si>
  <si>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</si>
  <si>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</si>
  <si>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</si>
  <si>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</si>
  <si>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</si>
  <si>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</si>
  <si>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</si>
  <si>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</si>
  <si>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</si>
  <si>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</si>
  <si>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</si>
  <si>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</si>
  <si>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</si>
  <si>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</si>
  <si>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</si>
  <si>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</si>
  <si>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</si>
  <si>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</si>
  <si>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</si>
  <si>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</si>
  <si>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</si>
  <si>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</si>
  <si>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</si>
  <si>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</si>
  <si>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</si>
  <si>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</si>
  <si>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</si>
  <si>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</si>
  <si>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</si>
  <si>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</si>
  <si>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</si>
  <si>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</si>
  <si>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</si>
  <si>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</si>
  <si>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</si>
  <si>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</si>
  <si>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</si>
  <si>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</si>
  <si>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</si>
  <si>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</si>
  <si>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</si>
  <si>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</si>
  <si>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</si>
  <si>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</si>
  <si>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</si>
  <si>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</si>
  <si>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</si>
  <si>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</si>
  <si>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</si>
  <si>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</si>
  <si>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</si>
  <si>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</si>
  <si>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</si>
  <si>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</si>
  <si>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</si>
  <si>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</si>
  <si>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</si>
  <si>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</si>
  <si>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</si>
  <si>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</si>
  <si>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</si>
  <si>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</si>
  <si>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</si>
  <si>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</si>
  <si>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</si>
  <si>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</si>
  <si>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</si>
  <si>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</si>
  <si>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</si>
  <si>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</si>
  <si>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</si>
  <si>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</si>
  <si>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</si>
  <si>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</si>
  <si>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</si>
  <si>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</si>
  <si>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</si>
  <si>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</si>
  <si>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</si>
  <si>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</si>
  <si>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</si>
  <si>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</si>
  <si>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</si>
  <si>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</si>
  <si>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</si>
  <si>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</si>
  <si>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</si>
  <si>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</si>
  <si>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</si>
  <si>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</si>
  <si>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</si>
  <si>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</si>
  <si>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</si>
  <si>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</si>
  <si>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</si>
  <si>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</si>
  <si>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</si>
  <si>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</si>
  <si>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</si>
  <si>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</si>
  <si>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</si>
  <si>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</si>
  <si>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</si>
  <si>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</si>
  <si>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</si>
  <si>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</si>
  <si>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</si>
  <si>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</si>
  <si>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</si>
  <si>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</si>
  <si>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</si>
  <si>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</si>
  <si>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</si>
  <si>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</si>
  <si>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</si>
  <si>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</si>
  <si>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</si>
  <si>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</si>
  <si>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</si>
  <si>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</si>
  <si>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</si>
  <si>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</si>
  <si>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</si>
  <si>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</si>
  <si>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</si>
  <si>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</si>
  <si>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</si>
  <si>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</si>
  <si>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</si>
  <si>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</si>
  <si>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</si>
  <si>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</si>
  <si>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</si>
  <si>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</si>
  <si>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</si>
  <si>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</si>
  <si>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</si>
  <si>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</si>
  <si>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</si>
  <si>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</si>
  <si>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</si>
  <si>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</si>
  <si>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</si>
  <si>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</si>
  <si>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</si>
  <si>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</si>
  <si>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</si>
  <si>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</si>
  <si>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</si>
  <si>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</si>
  <si>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</si>
  <si>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</si>
  <si>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</si>
  <si>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</si>
  <si>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</si>
  <si>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</si>
  <si>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</si>
  <si>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</si>
  <si>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</si>
  <si>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</si>
  <si>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</si>
  <si>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</si>
  <si>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</si>
  <si>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</si>
  <si>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</si>
  <si>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</si>
  <si>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</si>
  <si>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</si>
  <si>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</si>
  <si>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</si>
  <si>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</si>
  <si>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</si>
  <si>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</si>
  <si>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</si>
  <si>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</si>
  <si>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</si>
  <si>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</si>
  <si>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</si>
  <si>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</si>
  <si>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</si>
  <si>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</si>
  <si>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</si>
  <si>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</si>
  <si>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</si>
  <si>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</si>
  <si>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</si>
  <si>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</si>
  <si>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</si>
  <si>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</si>
  <si>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</si>
  <si>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</si>
  <si>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</si>
  <si>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</si>
  <si>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</si>
  <si>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</si>
  <si>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</si>
  <si>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</si>
  <si>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</si>
  <si>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</si>
  <si>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</si>
  <si>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</si>
  <si>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</si>
  <si>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</si>
  <si>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</si>
  <si>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</si>
  <si>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</si>
  <si>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</si>
  <si>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</si>
  <si>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</si>
  <si>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</si>
  <si>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</si>
  <si>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</si>
  <si>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</si>
  <si>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</si>
  <si>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</si>
  <si>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</si>
  <si>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</si>
  <si>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</si>
  <si>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</si>
  <si>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</si>
  <si>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</si>
  <si>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</si>
  <si>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</si>
  <si>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</si>
  <si>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</si>
  <si>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от 22.04.2021г.№ 116</t>
  </si>
  <si>
    <t>000 01 05 00 00 00 0000 000</t>
  </si>
  <si>
    <t>000 01 05 02 00 00 0000 500</t>
  </si>
  <si>
    <t>Увеличение  остатков  средств бюджетов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</si>
  <si>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</si>
  <si>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</si>
  <si>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</si>
  <si>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</si>
  <si>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</si>
  <si>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</si>
  <si>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</si>
  <si>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</si>
  <si>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</si>
  <si>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</si>
  <si>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</si>
  <si>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</si>
  <si>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</si>
  <si>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</si>
  <si>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</si>
  <si>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</si>
  <si>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000 01 03 00 00 00 0000 000</t>
  </si>
  <si>
    <t>000 01 02 00 00 00 0000 000</t>
  </si>
  <si>
    <t>000 01 02 00 00 00 0000 700</t>
  </si>
  <si>
    <t>000 01 02 00 00 10 0000 710</t>
  </si>
  <si>
    <t>Бюджетные кредиты из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</si>
  <si>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</si>
  <si>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</si>
  <si>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</si>
  <si>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</si>
  <si>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</si>
  <si>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</si>
  <si>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</si>
  <si>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Мероприятия по предупреждению и ликвидации чрезвычайных ситуаций, стихийных бедсвий и их последствий </t>
  </si>
  <si>
    <t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t>
  </si>
  <si>
    <t>10630</t>
  </si>
  <si>
    <t>Сохранение, использование и популяризация объектов культурного наследия</t>
  </si>
  <si>
    <t>Закупка товаров работ и услуг в целях капитального ремонта государственного (муниципального) имущества</t>
  </si>
  <si>
    <t>Поддержка местных инициатив граждан по вопросам развития территорий</t>
  </si>
  <si>
    <t>20110</t>
  </si>
  <si>
    <t>10400</t>
  </si>
  <si>
    <t>Газификация поселения</t>
  </si>
  <si>
    <t>Развитие газоснабжения</t>
  </si>
  <si>
    <t>Развитие и реализация культурного и духовного потенциала каждой личности</t>
  </si>
  <si>
    <t>Государственная поддержка отрасли культуры</t>
  </si>
  <si>
    <t>L5190</t>
  </si>
  <si>
    <t>Обеспечение комплексного развития сельских территорий (организация благоустройства сельских территорий поселений)</t>
  </si>
  <si>
    <t>L576F</t>
  </si>
  <si>
    <t>Подпрограмма "Ликвидация последствий чрезвычайных ситуаций на автомобильных дорогах общего пользования местного значения"</t>
  </si>
  <si>
    <t>S2940</t>
  </si>
  <si>
    <t>Утвержденные бюджетные назначения решения Совета Новодмитриевского сельского поселения Северского района от 23.12.2021г. № 135</t>
  </si>
  <si>
    <t>Исполнено за 2021 год</t>
  </si>
  <si>
    <t>% исполнения</t>
  </si>
  <si>
    <t>6753,0</t>
  </si>
  <si>
    <t>96,7</t>
  </si>
  <si>
    <t>9088,0</t>
  </si>
  <si>
    <t>741,0</t>
  </si>
  <si>
    <t>3531,0</t>
  </si>
  <si>
    <t>99,3</t>
  </si>
  <si>
    <t>87</t>
  </si>
  <si>
    <t>99,9</t>
  </si>
  <si>
    <t>от  ______________№ ______</t>
  </si>
  <si>
    <t>Приложение №4</t>
  </si>
  <si>
    <t>Приложение № 5</t>
  </si>
  <si>
    <t>Приложение № 6</t>
  </si>
  <si>
    <t>Капитальные вложения в объекты  государственной (муниципальной) собственности</t>
  </si>
  <si>
    <t xml:space="preserve"> от 02.06.2022 №158</t>
  </si>
  <si>
    <t xml:space="preserve">  от 02.06.2022 №158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</si>
</sst>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3" fillId="0" borderId="0" applyBorder="0" applyProtection="0"/>
    <xf numFmtId="168" fontId="43" fillId="0" borderId="0" applyBorder="0" applyProtection="0"/>
    <xf numFmtId="0" fontId="44" fillId="0" borderId="0" applyNumberFormat="0" applyBorder="0" applyProtection="0">
      <alignment horizontal="center"/>
    </xf>
    <xf numFmtId="0" fontId="44" fillId="0" borderId="0" applyNumberFormat="0" applyBorder="0" applyProtection="0">
      <alignment horizontal="center" textRotation="90"/>
    </xf>
    <xf numFmtId="0" fontId="45" fillId="0" borderId="0" applyNumberFormat="0" applyBorder="0" applyProtection="0"/>
    <xf numFmtId="170" fontId="45" fillId="0" borderId="0" applyBorder="0" applyProtection="0"/>
    <xf numFmtId="0" fontId="46" fillId="0" borderId="0"/>
    <xf numFmtId="168" fontId="43" fillId="0" borderId="0" applyBorder="0" applyProtection="0"/>
    <xf numFmtId="168" fontId="47" fillId="0" borderId="0" applyBorder="0" applyProtection="0"/>
    <xf numFmtId="0" fontId="43" fillId="0" borderId="0" applyNumberFormat="0" applyBorder="0" applyProtection="0"/>
    <xf numFmtId="0" fontId="48" fillId="0" borderId="0"/>
    <xf numFmtId="0" fontId="12" fillId="0" borderId="0"/>
    <xf numFmtId="16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49" fillId="0" borderId="0" applyFont="0" applyFill="0" applyBorder="0" applyAlignment="0" applyProtection="0"/>
  </cellStyleXfs>
  <cellXfs count="655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24" fillId="2" borderId="1" xfId="0" applyFont="1" applyFill="1" applyBorder="1" applyAlignment="1">
      <alignment horizontal="center" vertical="top" wrapText="1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0" fillId="0" borderId="0" xfId="0" applyBorder="1"/>
    <xf numFmtId="165" fontId="0" fillId="0" borderId="0" xfId="0" applyNumberFormat="1" applyBorder="1"/>
    <xf numFmtId="168" fontId="26" fillId="0" borderId="0" xfId="2" applyFont="1" applyFill="1" applyAlignment="1"/>
    <xf numFmtId="168" fontId="27" fillId="0" borderId="0" xfId="2" applyFont="1" applyFill="1" applyAlignment="1"/>
    <xf numFmtId="0" fontId="28" fillId="0" borderId="0" xfId="0" applyFont="1"/>
    <xf numFmtId="49" fontId="7" fillId="0" borderId="1" xfId="2" applyNumberFormat="1" applyFont="1" applyFill="1" applyBorder="1" applyAlignment="1">
      <alignment horizontal="center" vertical="center" wrapText="1"/>
    </xf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/>
    <xf numFmtId="0" fontId="16" fillId="0" borderId="0" xfId="7" applyFont="1" applyFill="1"/>
    <xf numFmtId="0" fontId="16" fillId="2" borderId="0" xfId="7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5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5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38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38" fillId="0" borderId="1" xfId="0" applyFont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justify" vertical="top" wrapText="1"/>
    </xf>
    <xf numFmtId="165" fontId="39" fillId="0" borderId="0" xfId="14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/>
    </xf>
    <xf numFmtId="0" fontId="42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top" wrapText="1"/>
    </xf>
    <xf numFmtId="0" fontId="39" fillId="0" borderId="1" xfId="0" applyFont="1" applyBorder="1"/>
    <xf numFmtId="0" fontId="39" fillId="0" borderId="1" xfId="0" applyFont="1" applyBorder="1" applyAlignment="1">
      <alignment horizontal="left" vertical="top" wrapText="1"/>
    </xf>
    <xf numFmtId="0" fontId="41" fillId="0" borderId="1" xfId="0" applyFont="1" applyBorder="1" applyAlignment="1">
      <alignment horizontal="center" vertical="top" wrapText="1"/>
    </xf>
    <xf numFmtId="0" fontId="41" fillId="0" borderId="0" xfId="0" applyFont="1" applyAlignment="1">
      <alignment horizontal="center"/>
    </xf>
    <xf numFmtId="165" fontId="39" fillId="5" borderId="1" xfId="14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2" fillId="5" borderId="0" xfId="0" applyNumberFormat="1" applyFont="1" applyFill="1" applyAlignment="1">
      <alignment horizontal="right"/>
    </xf>
    <xf numFmtId="0" fontId="50" fillId="0" borderId="0" xfId="0" applyFont="1"/>
    <xf numFmtId="0" fontId="52" fillId="0" borderId="0" xfId="0" applyFont="1" applyAlignment="1">
      <alignment horizontal="justify"/>
    </xf>
    <xf numFmtId="0" fontId="51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top" wrapText="1"/>
    </xf>
    <xf numFmtId="0" fontId="52" fillId="0" borderId="1" xfId="0" applyFont="1" applyBorder="1" applyAlignment="1">
      <alignment horizontal="justify" vertical="top" wrapText="1"/>
    </xf>
    <xf numFmtId="171" fontId="52" fillId="0" borderId="1" xfId="15" applyNumberFormat="1" applyFont="1" applyBorder="1" applyAlignment="1">
      <alignment horizontal="justify" vertical="top" wrapText="1"/>
    </xf>
    <xf numFmtId="0" fontId="51" fillId="0" borderId="1" xfId="0" applyFont="1" applyBorder="1" applyAlignment="1">
      <alignment horizontal="justify" vertical="top" wrapText="1"/>
    </xf>
    <xf numFmtId="0" fontId="52" fillId="0" borderId="1" xfId="0" applyFont="1" applyBorder="1" applyAlignment="1">
      <alignment horizontal="center" vertical="top" wrapText="1"/>
    </xf>
    <xf numFmtId="174" fontId="52" fillId="0" borderId="1" xfId="15" applyNumberFormat="1" applyFont="1" applyBorder="1" applyAlignment="1">
      <alignment horizontal="center" vertical="top" wrapText="1"/>
    </xf>
    <xf numFmtId="0" fontId="52" fillId="0" borderId="0" xfId="0" applyFont="1"/>
    <xf numFmtId="0" fontId="50" fillId="0" borderId="0" xfId="0" applyFont="1" applyAlignment="1">
      <alignment horizontal="center"/>
    </xf>
    <xf numFmtId="0" fontId="52" fillId="0" borderId="0" xfId="0" applyFont="1" applyAlignment="1">
      <alignment horizontal="center"/>
    </xf>
    <xf numFmtId="171" fontId="50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6" fillId="5" borderId="0" xfId="7" applyFont="1" applyFill="1"/>
    <xf numFmtId="0" fontId="15" fillId="5" borderId="0" xfId="7" applyFont="1" applyFill="1"/>
    <xf numFmtId="165" fontId="6" fillId="5" borderId="0" xfId="7" applyNumberFormat="1" applyFont="1" applyFill="1" applyBorder="1"/>
    <xf numFmtId="0" fontId="2" fillId="0" borderId="21" xfId="0" applyFont="1" applyBorder="1" applyAlignment="1">
      <alignment vertical="top" wrapText="1"/>
    </xf>
    <xf numFmtId="0" fontId="53" fillId="2" borderId="1" xfId="7" applyFont="1" applyFill="1" applyBorder="1" applyAlignment="1">
      <alignment wrapText="1"/>
    </xf>
    <xf numFmtId="171" fontId="40" fillId="0" borderId="1" xfId="14" applyNumberFormat="1" applyFont="1" applyBorder="1" applyAlignment="1">
      <alignment horizontal="center" vertical="center" wrapText="1"/>
    </xf>
    <xf numFmtId="0" fontId="55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0" fillId="0" borderId="1" xfId="0" applyFont="1" applyBorder="1"/>
    <xf numFmtId="0" fontId="50" fillId="0" borderId="1" xfId="0" applyFont="1" applyBorder="1" applyAlignment="1">
      <alignment vertical="top" wrapText="1"/>
    </xf>
    <xf numFmtId="0" fontId="50" fillId="0" borderId="1" xfId="0" applyFont="1" applyBorder="1" applyAlignment="1">
      <alignment vertical="center"/>
    </xf>
    <xf numFmtId="0" fontId="52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wrapText="1"/>
    </xf>
    <xf numFmtId="0" fontId="50" fillId="0" borderId="1" xfId="0" applyFont="1" applyBorder="1" applyAlignment="1">
      <alignment horizontal="left" wrapText="1"/>
    </xf>
    <xf numFmtId="0" fontId="50" fillId="0" borderId="1" xfId="0" applyFont="1" applyBorder="1" applyAlignment="1">
      <alignment horizontal="center" wrapText="1"/>
    </xf>
    <xf numFmtId="0" fontId="50" fillId="0" borderId="1" xfId="0" applyFont="1" applyBorder="1" applyAlignment="1">
      <alignment horizontal="left" vertical="top" wrapText="1"/>
    </xf>
    <xf numFmtId="49" fontId="25" fillId="5" borderId="1" xfId="2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8" fillId="0" borderId="1" xfId="0" applyFont="1" applyBorder="1" applyAlignment="1">
      <alignment horizontal="center" vertical="center" wrapText="1"/>
    </xf>
    <xf numFmtId="165" fontId="58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58" fillId="2" borderId="1" xfId="0" applyFont="1" applyFill="1" applyBorder="1" applyAlignment="1">
      <alignment horizontal="center" vertical="center" wrapText="1"/>
    </xf>
    <xf numFmtId="164" fontId="58" fillId="2" borderId="1" xfId="14" applyFont="1" applyFill="1" applyBorder="1" applyAlignment="1">
      <alignment horizontal="left" vertical="center" wrapText="1"/>
    </xf>
    <xf numFmtId="165" fontId="58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59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59" fillId="0" borderId="15" xfId="0" applyFont="1" applyBorder="1" applyAlignment="1">
      <alignment wrapText="1"/>
    </xf>
    <xf numFmtId="0" fontId="60" fillId="0" borderId="0" xfId="0" applyFont="1"/>
    <xf numFmtId="165" fontId="60" fillId="0" borderId="0" xfId="0" applyNumberFormat="1" applyFont="1"/>
    <xf numFmtId="165" fontId="30" fillId="0" borderId="0" xfId="0" applyNumberFormat="1" applyFont="1" applyAlignment="1">
      <alignment horizontal="right"/>
    </xf>
    <xf numFmtId="0" fontId="3" fillId="2" borderId="1" xfId="7" applyFont="1" applyFill="1" applyBorder="1" applyAlignment="1">
      <alignment horizontal="center"/>
    </xf>
    <xf numFmtId="165" fontId="3" fillId="5" borderId="1" xfId="7" applyNumberFormat="1" applyFont="1" applyFill="1" applyBorder="1" applyAlignment="1"/>
    <xf numFmtId="0" fontId="4" fillId="2" borderId="1" xfId="7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0" fontId="53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0" fontId="53" fillId="0" borderId="10" xfId="7" applyFont="1" applyFill="1" applyBorder="1" applyAlignment="1">
      <alignment wrapText="1"/>
    </xf>
    <xf numFmtId="0" fontId="53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1" fillId="2" borderId="1" xfId="7" applyFont="1" applyFill="1" applyBorder="1" applyAlignment="1">
      <alignment wrapText="1"/>
    </xf>
    <xf numFmtId="0" fontId="53" fillId="2" borderId="1" xfId="7" applyFont="1" applyFill="1" applyBorder="1" applyAlignment="1">
      <alignment vertical="top" wrapText="1"/>
    </xf>
    <xf numFmtId="0" fontId="53" fillId="0" borderId="0" xfId="7" applyFont="1" applyFill="1" applyBorder="1" applyAlignment="1">
      <alignment wrapText="1"/>
    </xf>
    <xf numFmtId="0" fontId="53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3" fillId="0" borderId="1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3" fillId="2" borderId="4" xfId="7" applyFont="1" applyFill="1" applyBorder="1" applyAlignment="1">
      <alignment wrapText="1"/>
    </xf>
    <xf numFmtId="49" fontId="61" fillId="0" borderId="1" xfId="7" applyNumberFormat="1" applyFont="1" applyFill="1" applyBorder="1" applyAlignment="1">
      <alignment horizontal="center"/>
    </xf>
    <xf numFmtId="49" fontId="53" fillId="0" borderId="1" xfId="7" applyNumberFormat="1" applyFont="1" applyFill="1" applyBorder="1" applyAlignment="1">
      <alignment horizontal="center"/>
    </xf>
    <xf numFmtId="0" fontId="61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1" fillId="0" borderId="5" xfId="7" applyNumberFormat="1" applyFont="1" applyFill="1" applyBorder="1" applyAlignment="1">
      <alignment horizontal="center"/>
    </xf>
    <xf numFmtId="0" fontId="53" fillId="2" borderId="6" xfId="7" applyFont="1" applyFill="1" applyBorder="1" applyAlignment="1">
      <alignment horizontal="left" vertical="center" wrapText="1"/>
    </xf>
    <xf numFmtId="49" fontId="53" fillId="0" borderId="5" xfId="7" applyNumberFormat="1" applyFont="1" applyFill="1" applyBorder="1" applyAlignment="1">
      <alignment horizontal="center"/>
    </xf>
    <xf numFmtId="0" fontId="61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3" fillId="5" borderId="1" xfId="7" applyFont="1" applyFill="1" applyBorder="1" applyAlignment="1">
      <alignment wrapText="1"/>
    </xf>
    <xf numFmtId="0" fontId="61" fillId="0" borderId="6" xfId="7" applyFont="1" applyFill="1" applyBorder="1" applyAlignment="1">
      <alignment wrapText="1"/>
    </xf>
    <xf numFmtId="0" fontId="53" fillId="0" borderId="6" xfId="7" applyFont="1" applyFill="1" applyBorder="1" applyAlignment="1">
      <alignment vertical="top" wrapText="1"/>
    </xf>
    <xf numFmtId="0" fontId="53" fillId="0" borderId="11" xfId="7" applyFont="1" applyFill="1" applyBorder="1" applyAlignment="1">
      <alignment wrapText="1"/>
    </xf>
    <xf numFmtId="0" fontId="61" fillId="0" borderId="4" xfId="7" applyFont="1" applyFill="1" applyBorder="1" applyAlignment="1">
      <alignment wrapText="1"/>
    </xf>
    <xf numFmtId="0" fontId="53" fillId="2" borderId="10" xfId="7" applyFont="1" applyFill="1" applyBorder="1" applyAlignment="1">
      <alignment wrapText="1"/>
    </xf>
    <xf numFmtId="49" fontId="2" fillId="2" borderId="2" xfId="7" applyNumberFormat="1" applyFont="1" applyFill="1" applyBorder="1" applyAlignment="1">
      <alignment horizontal="center"/>
    </xf>
    <xf numFmtId="49" fontId="53" fillId="2" borderId="2" xfId="7" applyNumberFormat="1" applyFont="1" applyFill="1" applyBorder="1" applyAlignment="1">
      <alignment horizontal="center"/>
    </xf>
    <xf numFmtId="0" fontId="53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49" fontId="2" fillId="0" borderId="5" xfId="7" applyNumberFormat="1" applyFont="1" applyFill="1" applyBorder="1" applyAlignment="1">
      <alignment horizontal="center"/>
    </xf>
    <xf numFmtId="0" fontId="53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7" fillId="5" borderId="0" xfId="0" applyFont="1" applyFill="1" applyAlignment="1">
      <alignment wrapText="1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4" fillId="6" borderId="2" xfId="7" applyFont="1" applyFill="1" applyBorder="1" applyAlignment="1"/>
    <xf numFmtId="0" fontId="4" fillId="6" borderId="1" xfId="7" applyFont="1" applyFill="1" applyBorder="1" applyAlignment="1"/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2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3" fillId="5" borderId="1" xfId="7" applyFont="1" applyFill="1" applyBorder="1" applyAlignment="1">
      <alignment vertical="center" wrapText="1"/>
    </xf>
    <xf numFmtId="171" fontId="23" fillId="0" borderId="1" xfId="13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61" fillId="0" borderId="25" xfId="7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8" fontId="3" fillId="5" borderId="1" xfId="2" applyFont="1" applyFill="1" applyBorder="1" applyAlignment="1">
      <alignment horizontal="left" vertical="center" wrapText="1"/>
    </xf>
    <xf numFmtId="168" fontId="4" fillId="0" borderId="1" xfId="2" applyFont="1" applyFill="1" applyBorder="1" applyAlignment="1">
      <alignment horizontal="left" vertical="center" wrapText="1"/>
    </xf>
    <xf numFmtId="0" fontId="16" fillId="5" borderId="0" xfId="7" applyFont="1" applyFill="1"/>
    <xf numFmtId="0" fontId="34" fillId="5" borderId="0" xfId="7" applyFont="1" applyFill="1"/>
    <xf numFmtId="0" fontId="63" fillId="5" borderId="1" xfId="7" applyFont="1" applyFill="1" applyBorder="1"/>
    <xf numFmtId="49" fontId="63" fillId="5" borderId="1" xfId="7" applyNumberFormat="1" applyFont="1" applyFill="1" applyBorder="1" applyAlignment="1">
      <alignment horizontal="center"/>
    </xf>
    <xf numFmtId="0" fontId="64" fillId="2" borderId="0" xfId="7" applyFont="1" applyFill="1"/>
    <xf numFmtId="0" fontId="65" fillId="5" borderId="1" xfId="7" applyFont="1" applyFill="1" applyBorder="1"/>
    <xf numFmtId="0" fontId="66" fillId="2" borderId="0" xfId="7" applyFont="1" applyFill="1"/>
    <xf numFmtId="0" fontId="65" fillId="5" borderId="1" xfId="7" applyFont="1" applyFill="1" applyBorder="1" applyAlignment="1">
      <alignment vertical="center" wrapText="1"/>
    </xf>
    <xf numFmtId="49" fontId="65" fillId="5" borderId="1" xfId="7" applyNumberFormat="1" applyFont="1" applyFill="1" applyBorder="1" applyAlignment="1">
      <alignment horizontal="center"/>
    </xf>
    <xf numFmtId="49" fontId="65" fillId="5" borderId="6" xfId="7" applyNumberFormat="1" applyFont="1" applyFill="1" applyBorder="1" applyAlignment="1">
      <alignment horizontal="center"/>
    </xf>
    <xf numFmtId="49" fontId="65" fillId="5" borderId="7" xfId="7" applyNumberFormat="1" applyFont="1" applyFill="1" applyBorder="1" applyAlignment="1">
      <alignment horizontal="center"/>
    </xf>
    <xf numFmtId="49" fontId="65" fillId="5" borderId="5" xfId="7" applyNumberFormat="1" applyFont="1" applyFill="1" applyBorder="1" applyAlignment="1">
      <alignment horizontal="center"/>
    </xf>
    <xf numFmtId="0" fontId="64" fillId="2" borderId="0" xfId="7" applyFont="1" applyFill="1" applyAlignment="1">
      <alignment horizontal="center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49" fontId="2" fillId="7" borderId="1" xfId="7" applyNumberFormat="1" applyFont="1" applyFill="1" applyBorder="1" applyAlignment="1">
      <alignment horizontal="center"/>
    </xf>
    <xf numFmtId="0" fontId="53" fillId="7" borderId="4" xfId="7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left" wrapText="1"/>
    </xf>
    <xf numFmtId="49" fontId="23" fillId="5" borderId="1" xfId="7" applyNumberFormat="1" applyFont="1" applyFill="1" applyBorder="1" applyAlignment="1">
      <alignment horizontal="center" vertical="center"/>
    </xf>
    <xf numFmtId="0" fontId="6" fillId="5" borderId="0" xfId="7" applyFont="1" applyFill="1" applyAlignment="1">
      <alignment horizontal="right"/>
    </xf>
    <xf numFmtId="0" fontId="6" fillId="5" borderId="16" xfId="7" applyFont="1" applyFill="1" applyBorder="1"/>
    <xf numFmtId="0" fontId="6" fillId="5" borderId="16" xfId="7" applyFont="1" applyFill="1" applyBorder="1" applyAlignment="1">
      <alignment horizontal="center"/>
    </xf>
    <xf numFmtId="167" fontId="13" fillId="5" borderId="16" xfId="12" applyNumberFormat="1" applyFont="1" applyFill="1" applyBorder="1"/>
    <xf numFmtId="0" fontId="15" fillId="5" borderId="12" xfId="7" applyFont="1" applyFill="1" applyBorder="1" applyAlignment="1">
      <alignment horizontal="center" vertical="center" wrapText="1"/>
    </xf>
    <xf numFmtId="49" fontId="14" fillId="5" borderId="13" xfId="7" applyNumberFormat="1" applyFont="1" applyFill="1" applyBorder="1" applyAlignment="1">
      <alignment horizontal="center" vertical="center"/>
    </xf>
    <xf numFmtId="0" fontId="14" fillId="5" borderId="13" xfId="7" applyFont="1" applyFill="1" applyBorder="1" applyAlignment="1">
      <alignment horizontal="center" vertical="center"/>
    </xf>
    <xf numFmtId="0" fontId="15" fillId="5" borderId="14" xfId="7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15" fillId="5" borderId="1" xfId="7" applyFont="1" applyFill="1" applyBorder="1" applyAlignment="1">
      <alignment horizontal="left"/>
    </xf>
    <xf numFmtId="0" fontId="15" fillId="5" borderId="1" xfId="7" applyFont="1" applyFill="1" applyBorder="1" applyAlignment="1">
      <alignment horizontal="center"/>
    </xf>
    <xf numFmtId="0" fontId="15" fillId="5" borderId="6" xfId="7" applyFont="1" applyFill="1" applyBorder="1" applyAlignment="1">
      <alignment horizontal="center"/>
    </xf>
    <xf numFmtId="0" fontId="15" fillId="5" borderId="7" xfId="7" applyFont="1" applyFill="1" applyBorder="1" applyAlignment="1">
      <alignment horizontal="center"/>
    </xf>
    <xf numFmtId="0" fontId="15" fillId="5" borderId="5" xfId="7" applyFont="1" applyFill="1" applyBorder="1" applyAlignment="1">
      <alignment horizontal="center"/>
    </xf>
    <xf numFmtId="49" fontId="4" fillId="5" borderId="7" xfId="7" applyNumberFormat="1" applyFont="1" applyFill="1" applyBorder="1" applyAlignment="1"/>
    <xf numFmtId="49" fontId="4" fillId="5" borderId="5" xfId="7" applyNumberFormat="1" applyFont="1" applyFill="1" applyBorder="1" applyAlignment="1"/>
    <xf numFmtId="0" fontId="16" fillId="5" borderId="0" xfId="0" applyFont="1" applyFill="1" applyBorder="1" applyAlignment="1">
      <alignment vertical="top" wrapText="1"/>
    </xf>
    <xf numFmtId="0" fontId="6" fillId="5" borderId="0" xfId="7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0" fontId="6" fillId="5" borderId="0" xfId="7" applyFont="1" applyFill="1" applyAlignment="1">
      <alignment horizontal="center"/>
    </xf>
    <xf numFmtId="49" fontId="2" fillId="5" borderId="5" xfId="7" applyNumberFormat="1" applyFont="1" applyFill="1" applyBorder="1" applyAlignment="1">
      <alignment horizontal="center"/>
    </xf>
    <xf numFmtId="49" fontId="2" fillId="5" borderId="1" xfId="7" applyNumberFormat="1" applyFont="1" applyFill="1" applyBorder="1" applyAlignment="1">
      <alignment horizontal="center"/>
    </xf>
    <xf numFmtId="0" fontId="53" fillId="5" borderId="1" xfId="7" applyFont="1" applyFill="1" applyBorder="1" applyAlignment="1">
      <alignment vertical="top" wrapText="1"/>
    </xf>
    <xf numFmtId="0" fontId="23" fillId="5" borderId="6" xfId="7" applyFont="1" applyFill="1" applyBorder="1" applyAlignment="1">
      <alignment vertical="center" wrapText="1"/>
    </xf>
    <xf numFmtId="49" fontId="23" fillId="5" borderId="1" xfId="7" applyNumberFormat="1" applyFont="1" applyFill="1" applyBorder="1" applyAlignment="1">
      <alignment horizontal="center"/>
    </xf>
    <xf numFmtId="0" fontId="53" fillId="5" borderId="4" xfId="7" applyFont="1" applyFill="1" applyBorder="1" applyAlignment="1">
      <alignment wrapText="1"/>
    </xf>
    <xf numFmtId="0" fontId="53" fillId="5" borderId="3" xfId="7" applyFont="1" applyFill="1" applyBorder="1" applyAlignment="1">
      <alignment wrapText="1"/>
    </xf>
    <xf numFmtId="0" fontId="53" fillId="5" borderId="0" xfId="7" applyFont="1" applyFill="1" applyBorder="1" applyAlignment="1">
      <alignment wrapText="1"/>
    </xf>
    <xf numFmtId="0" fontId="11" fillId="7" borderId="3" xfId="7" applyFont="1" applyFill="1" applyBorder="1" applyAlignment="1">
      <alignment wrapText="1"/>
    </xf>
    <xf numFmtId="0" fontId="4" fillId="7" borderId="1" xfId="7" applyFont="1" applyFill="1" applyBorder="1"/>
    <xf numFmtId="0" fontId="11" fillId="7" borderId="1" xfId="7" applyFont="1" applyFill="1" applyBorder="1" applyAlignment="1">
      <alignment wrapText="1"/>
    </xf>
    <xf numFmtId="0" fontId="16" fillId="7" borderId="0" xfId="7" applyFont="1" applyFill="1"/>
    <xf numFmtId="0" fontId="6" fillId="7" borderId="0" xfId="7" applyFont="1" applyFill="1"/>
    <xf numFmtId="0" fontId="66" fillId="5" borderId="0" xfId="7" applyFont="1" applyFill="1"/>
    <xf numFmtId="0" fontId="11" fillId="7" borderId="8" xfId="7" applyFont="1" applyFill="1" applyBorder="1" applyAlignment="1">
      <alignment wrapText="1"/>
    </xf>
    <xf numFmtId="49" fontId="4" fillId="7" borderId="17" xfId="7" applyNumberFormat="1" applyFont="1" applyFill="1" applyBorder="1" applyAlignment="1">
      <alignment horizontal="center"/>
    </xf>
    <xf numFmtId="49" fontId="4" fillId="7" borderId="16" xfId="7" applyNumberFormat="1" applyFont="1" applyFill="1" applyBorder="1" applyAlignment="1">
      <alignment horizontal="center"/>
    </xf>
    <xf numFmtId="49" fontId="4" fillId="7" borderId="14" xfId="7" applyNumberFormat="1" applyFont="1" applyFill="1" applyBorder="1" applyAlignment="1">
      <alignment horizontal="center"/>
    </xf>
    <xf numFmtId="0" fontId="4" fillId="5" borderId="2" xfId="7" applyFont="1" applyFill="1" applyBorder="1"/>
    <xf numFmtId="0" fontId="53" fillId="5" borderId="6" xfId="7" applyFont="1" applyFill="1" applyBorder="1" applyAlignment="1">
      <alignment wrapText="1"/>
    </xf>
    <xf numFmtId="0" fontId="53" fillId="0" borderId="6" xfId="7" applyFont="1" applyFill="1" applyBorder="1" applyAlignment="1">
      <alignment vertical="center" wrapText="1"/>
    </xf>
    <xf numFmtId="0" fontId="0" fillId="0" borderId="0" xfId="0" applyAlignment="1"/>
    <xf numFmtId="49" fontId="4" fillId="2" borderId="15" xfId="0" applyNumberFormat="1" applyFont="1" applyFill="1" applyBorder="1" applyAlignment="1">
      <alignment horizontal="center" vertical="top" wrapText="1"/>
    </xf>
    <xf numFmtId="0" fontId="10" fillId="0" borderId="15" xfId="0" applyFont="1" applyBorder="1"/>
    <xf numFmtId="0" fontId="17" fillId="0" borderId="6" xfId="0" applyFont="1" applyFill="1" applyBorder="1" applyAlignment="1">
      <alignment horizontal="center" vertical="top" wrapText="1"/>
    </xf>
    <xf numFmtId="14" fontId="16" fillId="2" borderId="1" xfId="7" applyNumberFormat="1" applyFont="1" applyFill="1" applyBorder="1"/>
    <xf numFmtId="0" fontId="17" fillId="0" borderId="0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52" fillId="0" borderId="1" xfId="0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0" fillId="0" borderId="0" xfId="0" applyAlignment="1"/>
    <xf numFmtId="165" fontId="4" fillId="2" borderId="1" xfId="0" applyNumberFormat="1" applyFont="1" applyFill="1" applyBorder="1" applyAlignment="1">
      <alignment horizontal="center" vertical="center"/>
    </xf>
    <xf numFmtId="165" fontId="51" fillId="5" borderId="1" xfId="0" applyNumberFormat="1" applyFont="1" applyFill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165" fontId="3" fillId="5" borderId="1" xfId="13" applyNumberFormat="1" applyFont="1" applyFill="1" applyBorder="1" applyAlignment="1">
      <alignment horizontal="center" vertical="center" wrapText="1"/>
    </xf>
    <xf numFmtId="165" fontId="19" fillId="5" borderId="1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0" fontId="51" fillId="5" borderId="1" xfId="0" applyFont="1" applyFill="1" applyBorder="1" applyAlignment="1">
      <alignment horizontal="center" vertical="center"/>
    </xf>
    <xf numFmtId="165" fontId="3" fillId="2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8" fillId="2" borderId="1" xfId="13" applyNumberFormat="1" applyFont="1" applyFill="1" applyBorder="1" applyAlignment="1">
      <alignment horizontal="center" vertical="center" wrapText="1"/>
    </xf>
    <xf numFmtId="165" fontId="8" fillId="2" borderId="6" xfId="13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/>
    </xf>
    <xf numFmtId="165" fontId="9" fillId="2" borderId="1" xfId="13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 wrapText="1"/>
    </xf>
    <xf numFmtId="165" fontId="11" fillId="2" borderId="1" xfId="13" applyNumberFormat="1" applyFont="1" applyFill="1" applyBorder="1" applyAlignment="1">
      <alignment horizontal="center" vertical="center" wrapText="1"/>
    </xf>
    <xf numFmtId="165" fontId="11" fillId="2" borderId="6" xfId="13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52" fillId="0" borderId="1" xfId="0" applyNumberFormat="1" applyFont="1" applyBorder="1" applyAlignment="1">
      <alignment horizontal="center" vertical="center"/>
    </xf>
    <xf numFmtId="165" fontId="4" fillId="2" borderId="0" xfId="0" applyNumberFormat="1" applyFont="1" applyFill="1" applyBorder="1" applyAlignment="1">
      <alignment horizontal="center" vertical="center"/>
    </xf>
    <xf numFmtId="165" fontId="25" fillId="6" borderId="1" xfId="2" applyNumberFormat="1" applyFont="1" applyFill="1" applyBorder="1" applyAlignment="1">
      <alignment horizontal="center" vertical="center"/>
    </xf>
    <xf numFmtId="165" fontId="25" fillId="4" borderId="0" xfId="2" applyNumberFormat="1" applyFont="1" applyFill="1" applyBorder="1" applyAlignment="1">
      <alignment horizontal="center" vertical="center"/>
    </xf>
    <xf numFmtId="165" fontId="3" fillId="4" borderId="1" xfId="2" applyNumberFormat="1" applyFont="1" applyFill="1" applyBorder="1" applyAlignment="1">
      <alignment horizontal="center" vertical="center"/>
    </xf>
    <xf numFmtId="168" fontId="3" fillId="0" borderId="1" xfId="2" applyFont="1" applyFill="1" applyBorder="1" applyAlignment="1">
      <alignment horizontal="center" vertical="center"/>
    </xf>
    <xf numFmtId="165" fontId="7" fillId="4" borderId="1" xfId="2" applyNumberFormat="1" applyFont="1" applyFill="1" applyBorder="1" applyAlignment="1">
      <alignment horizontal="center" vertical="center"/>
    </xf>
    <xf numFmtId="168" fontId="29" fillId="0" borderId="0" xfId="2" applyFont="1" applyFill="1" applyAlignment="1">
      <alignment horizontal="center" vertical="center"/>
    </xf>
    <xf numFmtId="165" fontId="30" fillId="0" borderId="0" xfId="2" applyNumberFormat="1" applyFont="1" applyFill="1" applyAlignment="1">
      <alignment horizontal="center" vertical="center" wrapText="1"/>
    </xf>
    <xf numFmtId="168" fontId="26" fillId="0" borderId="0" xfId="2" applyFont="1" applyFill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8" fontId="4" fillId="0" borderId="1" xfId="2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center" vertical="center"/>
    </xf>
    <xf numFmtId="0" fontId="2" fillId="0" borderId="0" xfId="7" applyFont="1" applyAlignment="1">
      <alignment horizontal="center" vertical="center"/>
    </xf>
    <xf numFmtId="165" fontId="23" fillId="5" borderId="1" xfId="7" applyNumberFormat="1" applyFont="1" applyFill="1" applyBorder="1" applyAlignment="1">
      <alignment horizontal="center" vertical="center"/>
    </xf>
    <xf numFmtId="165" fontId="23" fillId="0" borderId="1" xfId="7" applyNumberFormat="1" applyFont="1" applyBorder="1" applyAlignment="1">
      <alignment horizontal="center" vertical="center"/>
    </xf>
    <xf numFmtId="165" fontId="23" fillId="0" borderId="1" xfId="7" applyNumberFormat="1" applyFont="1" applyFill="1" applyBorder="1" applyAlignment="1">
      <alignment horizontal="center" vertical="center"/>
    </xf>
    <xf numFmtId="0" fontId="23" fillId="0" borderId="0" xfId="7" applyFont="1" applyAlignment="1">
      <alignment horizontal="center" vertical="center"/>
    </xf>
    <xf numFmtId="0" fontId="23" fillId="5" borderId="1" xfId="7" applyFont="1" applyFill="1" applyBorder="1" applyAlignment="1">
      <alignment horizontal="center" vertical="center"/>
    </xf>
    <xf numFmtId="0" fontId="23" fillId="0" borderId="1" xfId="7" applyFont="1" applyBorder="1" applyAlignment="1">
      <alignment horizontal="center" vertical="center"/>
    </xf>
    <xf numFmtId="165" fontId="2" fillId="0" borderId="1" xfId="7" applyNumberFormat="1" applyFont="1" applyFill="1" applyBorder="1" applyAlignment="1">
      <alignment horizontal="center" vertical="center"/>
    </xf>
    <xf numFmtId="0" fontId="2" fillId="5" borderId="1" xfId="7" applyFont="1" applyFill="1" applyBorder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center" vertical="center"/>
    </xf>
    <xf numFmtId="49" fontId="23" fillId="0" borderId="1" xfId="7" applyNumberFormat="1" applyFont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23" fillId="0" borderId="1" xfId="7" applyFont="1" applyFill="1" applyBorder="1" applyAlignment="1">
      <alignment horizontal="center" vertical="center"/>
    </xf>
    <xf numFmtId="0" fontId="2" fillId="5" borderId="0" xfId="7" applyFont="1" applyFill="1" applyAlignment="1">
      <alignment horizontal="center" vertical="center"/>
    </xf>
    <xf numFmtId="165" fontId="2" fillId="0" borderId="6" xfId="7" applyNumberFormat="1" applyFont="1" applyFill="1" applyBorder="1" applyAlignment="1">
      <alignment horizontal="center" vertical="center"/>
    </xf>
    <xf numFmtId="165" fontId="2" fillId="0" borderId="0" xfId="7" applyNumberFormat="1" applyFont="1" applyFill="1" applyBorder="1" applyAlignment="1">
      <alignment horizontal="center" vertical="center"/>
    </xf>
    <xf numFmtId="49" fontId="2" fillId="0" borderId="1" xfId="7" applyNumberFormat="1" applyFont="1" applyBorder="1" applyAlignment="1">
      <alignment horizontal="center" vertical="center"/>
    </xf>
    <xf numFmtId="0" fontId="2" fillId="2" borderId="0" xfId="7" applyFont="1" applyFill="1" applyAlignment="1">
      <alignment horizontal="center" vertical="center"/>
    </xf>
    <xf numFmtId="0" fontId="2" fillId="2" borderId="1" xfId="7" applyFont="1" applyFill="1" applyBorder="1" applyAlignment="1">
      <alignment horizontal="center" vertical="center"/>
    </xf>
    <xf numFmtId="165" fontId="23" fillId="0" borderId="6" xfId="7" applyNumberFormat="1" applyFont="1" applyFill="1" applyBorder="1" applyAlignment="1">
      <alignment horizontal="center" vertical="center"/>
    </xf>
    <xf numFmtId="165" fontId="2" fillId="7" borderId="1" xfId="7" applyNumberFormat="1" applyFont="1" applyFill="1" applyBorder="1" applyAlignment="1">
      <alignment horizontal="center" vertical="center"/>
    </xf>
    <xf numFmtId="165" fontId="2" fillId="2" borderId="1" xfId="7" applyNumberFormat="1" applyFont="1" applyFill="1" applyBorder="1" applyAlignment="1">
      <alignment horizontal="center" vertical="center"/>
    </xf>
    <xf numFmtId="165" fontId="2" fillId="2" borderId="2" xfId="7" applyNumberFormat="1" applyFont="1" applyFill="1" applyBorder="1" applyAlignment="1">
      <alignment horizontal="center" vertical="center"/>
    </xf>
    <xf numFmtId="0" fontId="2" fillId="7" borderId="1" xfId="7" applyFont="1" applyFill="1" applyBorder="1" applyAlignment="1">
      <alignment horizontal="center" vertical="center"/>
    </xf>
    <xf numFmtId="165" fontId="3" fillId="2" borderId="1" xfId="7" applyNumberFormat="1" applyFont="1" applyFill="1" applyBorder="1" applyAlignment="1">
      <alignment horizontal="center"/>
    </xf>
    <xf numFmtId="165" fontId="4" fillId="2" borderId="1" xfId="7" applyNumberFormat="1" applyFont="1" applyFill="1" applyBorder="1" applyAlignment="1">
      <alignment horizontal="center"/>
    </xf>
    <xf numFmtId="165" fontId="3" fillId="5" borderId="1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>
      <alignment horizontal="center"/>
    </xf>
    <xf numFmtId="165" fontId="3" fillId="2" borderId="1" xfId="7" applyNumberFormat="1" applyFont="1" applyFill="1" applyBorder="1"/>
    <xf numFmtId="165" fontId="4" fillId="2" borderId="1" xfId="7" applyNumberFormat="1" applyFont="1" applyFill="1" applyBorder="1"/>
    <xf numFmtId="0" fontId="4" fillId="2" borderId="1" xfId="7" applyFont="1" applyFill="1" applyBorder="1" applyAlignment="1"/>
    <xf numFmtId="165" fontId="3" fillId="2" borderId="1" xfId="7" applyNumberFormat="1" applyFont="1" applyFill="1" applyBorder="1" applyAlignment="1"/>
    <xf numFmtId="165" fontId="4" fillId="5" borderId="1" xfId="7" applyNumberFormat="1" applyFont="1" applyFill="1" applyBorder="1"/>
    <xf numFmtId="0" fontId="3" fillId="6" borderId="1" xfId="7" applyFont="1" applyFill="1" applyBorder="1" applyAlignment="1">
      <alignment horizontal="center"/>
    </xf>
    <xf numFmtId="0" fontId="3" fillId="4" borderId="1" xfId="7" applyFont="1" applyFill="1" applyBorder="1" applyAlignment="1"/>
    <xf numFmtId="0" fontId="4" fillId="4" borderId="1" xfId="7" applyFont="1" applyFill="1" applyBorder="1" applyAlignment="1"/>
    <xf numFmtId="165" fontId="4" fillId="6" borderId="1" xfId="7" applyNumberFormat="1" applyFont="1" applyFill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172" fontId="50" fillId="0" borderId="1" xfId="0" applyNumberFormat="1" applyFont="1" applyBorder="1" applyAlignment="1">
      <alignment horizontal="center" vertical="center"/>
    </xf>
    <xf numFmtId="172" fontId="67" fillId="0" borderId="1" xfId="0" applyNumberFormat="1" applyFont="1" applyBorder="1" applyAlignment="1">
      <alignment horizontal="center" vertical="center"/>
    </xf>
    <xf numFmtId="0" fontId="67" fillId="0" borderId="1" xfId="0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16" fillId="2" borderId="0" xfId="7" applyFont="1" applyFill="1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0" fillId="0" borderId="0" xfId="0" applyFont="1" applyAlignment="1"/>
    <xf numFmtId="0" fontId="0" fillId="0" borderId="0" xfId="0" applyAlignment="1">
      <alignment horizontal="right"/>
    </xf>
    <xf numFmtId="0" fontId="53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4" fillId="0" borderId="12" xfId="0" applyFont="1" applyBorder="1" applyAlignment="1">
      <alignment vertical="top" wrapText="1"/>
    </xf>
    <xf numFmtId="0" fontId="54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0" xfId="7" applyFont="1" applyAlignment="1">
      <alignment horizontal="center" wrapText="1"/>
    </xf>
    <xf numFmtId="0" fontId="6" fillId="0" borderId="0" xfId="7" applyFont="1" applyAlignment="1">
      <alignment horizontal="right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4" fillId="5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5" borderId="17" xfId="7" applyFont="1" applyFill="1" applyBorder="1" applyAlignment="1">
      <alignment horizontal="center" vertical="center" wrapText="1"/>
    </xf>
    <xf numFmtId="0" fontId="15" fillId="5" borderId="16" xfId="7" applyFont="1" applyFill="1" applyBorder="1" applyAlignment="1">
      <alignment horizontal="center" vertical="center" wrapText="1"/>
    </xf>
    <xf numFmtId="0" fontId="15" fillId="5" borderId="14" xfId="7" applyFont="1" applyFill="1" applyBorder="1" applyAlignment="1">
      <alignment horizontal="center" vertical="center" wrapText="1"/>
    </xf>
    <xf numFmtId="0" fontId="6" fillId="5" borderId="6" xfId="7" applyFont="1" applyFill="1" applyBorder="1" applyAlignment="1">
      <alignment horizontal="center"/>
    </xf>
    <xf numFmtId="0" fontId="6" fillId="5" borderId="7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6" fillId="5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1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0" fontId="53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1" fillId="0" borderId="0" xfId="0" applyFont="1" applyAlignment="1">
      <alignment horizontal="center" vertical="center" wrapText="1"/>
    </xf>
    <xf numFmtId="0" fontId="52" fillId="0" borderId="2" xfId="0" applyFont="1" applyBorder="1" applyAlignment="1">
      <alignment horizontal="center" vertical="top" wrapText="1"/>
    </xf>
    <xf numFmtId="0" fontId="52" fillId="0" borderId="12" xfId="0" applyFont="1" applyBorder="1" applyAlignment="1">
      <alignment horizontal="center" vertical="top" wrapText="1"/>
    </xf>
    <xf numFmtId="0" fontId="52" fillId="0" borderId="15" xfId="0" applyFont="1" applyBorder="1" applyAlignment="1">
      <alignment horizontal="center" vertical="top" wrapText="1"/>
    </xf>
    <xf numFmtId="0" fontId="52" fillId="0" borderId="0" xfId="0" applyFont="1" applyAlignment="1"/>
    <xf numFmtId="0" fontId="52" fillId="0" borderId="0" xfId="0" applyFont="1" applyAlignment="1">
      <alignment horizontal="left" vertical="center" wrapText="1"/>
    </xf>
    <xf numFmtId="0" fontId="51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top" wrapText="1"/>
    </xf>
    <xf numFmtId="0" fontId="52" fillId="0" borderId="0" xfId="0" applyFont="1" applyAlignment="1">
      <alignment wrapText="1"/>
    </xf>
    <xf numFmtId="0" fontId="56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0" fillId="0" borderId="0" xfId="0" applyFont="1" applyFill="1" applyBorder="1" applyAlignment="1">
      <alignment horizontal="left" wrapText="1"/>
    </xf>
    <xf numFmtId="0" fontId="51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5" fontId="2" fillId="2" borderId="0" xfId="0" applyNumberFormat="1" applyFont="1" applyFill="1" applyAlignment="1">
      <alignment horizontal="righ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45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21" t="s">
        <v>49</v>
      </c>
    </row>
    <row r="2" spans="1:12" ht="15.75" x14ac:dyDescent="0.25">
      <c r="C2" s="50" t="s">
        <v>0</v>
      </c>
    </row>
    <row r="3" spans="1:12" ht="15.75" x14ac:dyDescent="0.25">
      <c r="C3" s="50" t="s">
        <v>1</v>
      </c>
    </row>
    <row r="4" spans="1:12" ht="15.75" x14ac:dyDescent="0.25">
      <c r="C4" s="50" t="s">
        <v>2</v>
      </c>
    </row>
    <row r="5" spans="1:12" x14ac:dyDescent="0.25">
      <c r="B5" s="583" t="s">
        <v>396</v>
      </c>
      <c r="C5" s="584"/>
    </row>
    <row r="7" spans="1:12" ht="33.75" customHeight="1" x14ac:dyDescent="0.3">
      <c r="A7" s="581" t="s">
        <v>317</v>
      </c>
      <c r="B7" s="581"/>
      <c r="C7" s="581"/>
      <c r="L7" s="166"/>
    </row>
    <row r="8" spans="1:12" ht="18.75" x14ac:dyDescent="0.3">
      <c r="A8" s="581"/>
      <c r="B8" s="581"/>
      <c r="C8" s="581"/>
    </row>
    <row r="9" spans="1:12" ht="18.75" x14ac:dyDescent="0.3">
      <c r="C9" s="51" t="s">
        <v>3</v>
      </c>
    </row>
    <row r="10" spans="1:12" ht="38.25" x14ac:dyDescent="0.25">
      <c r="A10" s="100" t="s">
        <v>196</v>
      </c>
      <c r="B10" s="100" t="s">
        <v>195</v>
      </c>
      <c r="C10" s="55" t="s">
        <v>147</v>
      </c>
      <c r="D10" s="24" t="s">
        <v>119</v>
      </c>
      <c r="E10" s="24" t="s">
        <v>118</v>
      </c>
    </row>
    <row r="11" spans="1:12" ht="18.75" x14ac:dyDescent="0.25">
      <c r="A11" s="100" t="s">
        <v>194</v>
      </c>
      <c r="B11" s="99" t="s">
        <v>311</v>
      </c>
      <c r="C11" s="93">
        <f>C12+C13+C17+C20+C21+C16+C18+C19</f>
        <v>12965.4</v>
      </c>
      <c r="D11" s="94">
        <f>SUM(D12:D19)</f>
        <v>1616.9</v>
      </c>
      <c r="E11" s="26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24" t="s">
        <v>209</v>
      </c>
      <c r="B12" s="119" t="s">
        <v>193</v>
      </c>
      <c r="C12" s="101">
        <v>2400</v>
      </c>
      <c r="D12" s="95">
        <v>534.20000000000005</v>
      </c>
      <c r="E12" s="25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20" t="s">
        <v>315</v>
      </c>
      <c r="B13" s="585" t="s">
        <v>312</v>
      </c>
      <c r="C13" s="588">
        <v>3495.9</v>
      </c>
      <c r="D13" s="95"/>
      <c r="E13" s="25"/>
      <c r="H13" s="7"/>
    </row>
    <row r="14" spans="1:12" ht="33" customHeight="1" x14ac:dyDescent="0.25">
      <c r="A14" s="124" t="s">
        <v>313</v>
      </c>
      <c r="B14" s="586"/>
      <c r="C14" s="589"/>
      <c r="D14" s="95"/>
      <c r="E14" s="25"/>
      <c r="H14" s="7"/>
    </row>
    <row r="15" spans="1:12" ht="62.25" customHeight="1" x14ac:dyDescent="0.25">
      <c r="A15" s="187" t="s">
        <v>314</v>
      </c>
      <c r="B15" s="587"/>
      <c r="C15" s="590"/>
      <c r="D15" s="102">
        <v>1075.9000000000001</v>
      </c>
      <c r="E15" s="25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20" t="s">
        <v>284</v>
      </c>
      <c r="B16" s="119" t="s">
        <v>190</v>
      </c>
      <c r="C16" s="96">
        <v>80</v>
      </c>
      <c r="D16" s="102">
        <v>6.8</v>
      </c>
      <c r="E16" s="25" t="e">
        <v>#REF!</v>
      </c>
      <c r="G16">
        <v>10.6</v>
      </c>
      <c r="H16" s="7">
        <v>0</v>
      </c>
    </row>
    <row r="17" spans="1:13" ht="56.25" x14ac:dyDescent="0.25">
      <c r="A17" s="186" t="s">
        <v>192</v>
      </c>
      <c r="B17" s="348" t="s">
        <v>191</v>
      </c>
      <c r="C17" s="158">
        <v>2000</v>
      </c>
      <c r="D17" s="102"/>
      <c r="E17" s="25"/>
      <c r="H17" s="7"/>
    </row>
    <row r="18" spans="1:13" ht="37.5" x14ac:dyDescent="0.25">
      <c r="A18" s="186" t="s">
        <v>210</v>
      </c>
      <c r="B18" s="348" t="s">
        <v>253</v>
      </c>
      <c r="C18" s="158">
        <v>800</v>
      </c>
      <c r="D18" s="95"/>
      <c r="E18" s="25"/>
      <c r="H18" s="7"/>
    </row>
    <row r="19" spans="1:13" ht="48.75" customHeight="1" x14ac:dyDescent="0.25">
      <c r="A19" s="186" t="s">
        <v>211</v>
      </c>
      <c r="B19" s="349" t="s">
        <v>384</v>
      </c>
      <c r="C19" s="158">
        <v>4000</v>
      </c>
      <c r="D19" s="95"/>
      <c r="E19" s="25"/>
      <c r="H19" s="7"/>
    </row>
    <row r="20" spans="1:13" ht="93.75" x14ac:dyDescent="0.3">
      <c r="A20" s="186" t="s">
        <v>285</v>
      </c>
      <c r="B20" s="350" t="s">
        <v>252</v>
      </c>
      <c r="C20" s="351">
        <v>139.5</v>
      </c>
      <c r="D20" s="95"/>
      <c r="E20" s="25"/>
      <c r="H20" s="7"/>
    </row>
    <row r="21" spans="1:13" ht="37.5" x14ac:dyDescent="0.3">
      <c r="A21" s="352" t="s">
        <v>206</v>
      </c>
      <c r="B21" s="353" t="s">
        <v>207</v>
      </c>
      <c r="C21" s="351">
        <v>50</v>
      </c>
      <c r="D21" s="95"/>
      <c r="E21" s="25"/>
      <c r="H21" s="7"/>
    </row>
    <row r="22" spans="1:13" ht="18.75" x14ac:dyDescent="0.25">
      <c r="A22" s="354" t="s">
        <v>189</v>
      </c>
      <c r="B22" s="355" t="s">
        <v>188</v>
      </c>
      <c r="C22" s="356">
        <f>C23+C24+C25+C26</f>
        <v>10881.699999999999</v>
      </c>
      <c r="D22" s="93" t="e">
        <f>D23+D25+#REF!+D24</f>
        <v>#REF!</v>
      </c>
      <c r="E22" s="26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357" t="s">
        <v>286</v>
      </c>
      <c r="B23" s="358" t="s">
        <v>187</v>
      </c>
      <c r="C23" s="359">
        <v>9608.5</v>
      </c>
      <c r="D23" s="95">
        <v>3538</v>
      </c>
      <c r="E23" s="25" t="e">
        <f>D23/#REF!*100</f>
        <v>#REF!</v>
      </c>
      <c r="F23" s="97" t="s">
        <v>186</v>
      </c>
      <c r="G23">
        <v>6126.7</v>
      </c>
      <c r="H23" s="7">
        <v>0</v>
      </c>
    </row>
    <row r="24" spans="1:13" ht="60.75" customHeight="1" x14ac:dyDescent="0.25">
      <c r="A24" s="357" t="s">
        <v>288</v>
      </c>
      <c r="B24" s="360" t="s">
        <v>184</v>
      </c>
      <c r="C24" s="158">
        <v>3.8</v>
      </c>
      <c r="D24" s="98">
        <f>1444.1+639.9</f>
        <v>2084</v>
      </c>
      <c r="E24" s="25" t="e">
        <f>D24/#REF!*100</f>
        <v>#REF!</v>
      </c>
      <c r="F24" s="97"/>
      <c r="G24">
        <v>2248.4</v>
      </c>
      <c r="H24" s="7">
        <v>0</v>
      </c>
    </row>
    <row r="25" spans="1:13" ht="57.75" customHeight="1" x14ac:dyDescent="0.25">
      <c r="A25" s="357" t="s">
        <v>287</v>
      </c>
      <c r="B25" s="360" t="s">
        <v>185</v>
      </c>
      <c r="C25" s="159">
        <v>245.3</v>
      </c>
      <c r="D25" s="95">
        <v>94.7</v>
      </c>
      <c r="E25" s="25" t="e">
        <f>D25/#REF!*100</f>
        <v>#REF!</v>
      </c>
      <c r="F25" s="97"/>
      <c r="G25">
        <v>167.4</v>
      </c>
      <c r="H25" s="7">
        <v>0</v>
      </c>
    </row>
    <row r="26" spans="1:13" ht="100.5" customHeight="1" x14ac:dyDescent="0.3">
      <c r="A26" s="186" t="s">
        <v>388</v>
      </c>
      <c r="B26" s="361" t="s">
        <v>392</v>
      </c>
      <c r="C26" s="141">
        <v>1024.0999999999999</v>
      </c>
      <c r="D26" s="95"/>
      <c r="E26" s="25"/>
      <c r="F26" s="97"/>
      <c r="H26" s="7"/>
    </row>
    <row r="27" spans="1:13" ht="18.75" x14ac:dyDescent="0.25">
      <c r="A27" s="579" t="s">
        <v>183</v>
      </c>
      <c r="B27" s="580"/>
      <c r="C27" s="94">
        <f>C11+C22</f>
        <v>23847.1</v>
      </c>
      <c r="D27" s="93" t="e">
        <f>D22+D11</f>
        <v>#REF!</v>
      </c>
      <c r="E27" s="26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82" t="s">
        <v>283</v>
      </c>
      <c r="B29" s="582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6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22" t="s">
        <v>229</v>
      </c>
    </row>
    <row r="2" spans="1:3" ht="15.75" x14ac:dyDescent="0.25">
      <c r="C2" s="122" t="s">
        <v>0</v>
      </c>
    </row>
    <row r="3" spans="1:3" ht="15.75" x14ac:dyDescent="0.25">
      <c r="C3" s="122" t="s">
        <v>1</v>
      </c>
    </row>
    <row r="4" spans="1:3" ht="15.75" x14ac:dyDescent="0.25">
      <c r="C4" s="122" t="s">
        <v>2</v>
      </c>
    </row>
    <row r="5" spans="1:3" x14ac:dyDescent="0.25">
      <c r="C5" s="125"/>
    </row>
    <row r="9" spans="1:3" ht="52.5" customHeight="1" x14ac:dyDescent="0.25">
      <c r="A9" s="591" t="s">
        <v>307</v>
      </c>
      <c r="B9" s="592"/>
      <c r="C9" s="592"/>
    </row>
    <row r="10" spans="1:3" ht="18.75" x14ac:dyDescent="0.3">
      <c r="A10" s="134"/>
    </row>
    <row r="11" spans="1:3" ht="18.75" x14ac:dyDescent="0.25">
      <c r="A11" s="129" t="s">
        <v>230</v>
      </c>
      <c r="B11" s="129" t="s">
        <v>231</v>
      </c>
      <c r="C11" s="129" t="s">
        <v>232</v>
      </c>
    </row>
    <row r="12" spans="1:3" ht="18.75" x14ac:dyDescent="0.25">
      <c r="A12" s="635" t="s">
        <v>233</v>
      </c>
      <c r="B12" s="636" t="s">
        <v>234</v>
      </c>
      <c r="C12" s="138" t="s">
        <v>235</v>
      </c>
    </row>
    <row r="13" spans="1:3" ht="18.75" x14ac:dyDescent="0.25">
      <c r="A13" s="635"/>
      <c r="B13" s="636"/>
      <c r="C13" s="138" t="s">
        <v>236</v>
      </c>
    </row>
    <row r="14" spans="1:3" ht="37.5" x14ac:dyDescent="0.25">
      <c r="A14" s="635"/>
      <c r="B14" s="636"/>
      <c r="C14" s="138" t="s">
        <v>237</v>
      </c>
    </row>
    <row r="15" spans="1:3" ht="18.75" x14ac:dyDescent="0.25">
      <c r="A15" s="635"/>
      <c r="B15" s="636"/>
      <c r="C15" s="138" t="s">
        <v>238</v>
      </c>
    </row>
    <row r="16" spans="1:3" ht="18.75" x14ac:dyDescent="0.25">
      <c r="A16" s="635"/>
      <c r="B16" s="636"/>
      <c r="C16" s="138" t="s">
        <v>239</v>
      </c>
    </row>
    <row r="17" spans="1:3" ht="18.75" x14ac:dyDescent="0.25">
      <c r="A17" s="635"/>
      <c r="B17" s="636"/>
      <c r="C17" s="138" t="s">
        <v>240</v>
      </c>
    </row>
    <row r="18" spans="1:3" ht="37.5" x14ac:dyDescent="0.25">
      <c r="A18" s="635"/>
      <c r="B18" s="636"/>
      <c r="C18" s="138" t="s">
        <v>241</v>
      </c>
    </row>
    <row r="19" spans="1:3" ht="37.5" x14ac:dyDescent="0.25">
      <c r="A19" s="635"/>
      <c r="B19" s="636"/>
      <c r="C19" s="138" t="s">
        <v>242</v>
      </c>
    </row>
    <row r="20" spans="1:3" ht="18.75" x14ac:dyDescent="0.25">
      <c r="A20" s="635" t="s">
        <v>243</v>
      </c>
      <c r="B20" s="636" t="s">
        <v>244</v>
      </c>
      <c r="C20" s="138" t="s">
        <v>235</v>
      </c>
    </row>
    <row r="21" spans="1:3" ht="18.75" x14ac:dyDescent="0.25">
      <c r="A21" s="635"/>
      <c r="B21" s="636"/>
      <c r="C21" s="138" t="s">
        <v>236</v>
      </c>
    </row>
    <row r="22" spans="1:3" ht="37.5" x14ac:dyDescent="0.25">
      <c r="A22" s="635"/>
      <c r="B22" s="636"/>
      <c r="C22" s="138" t="s">
        <v>237</v>
      </c>
    </row>
    <row r="23" spans="1:3" ht="18.75" x14ac:dyDescent="0.25">
      <c r="A23" s="635"/>
      <c r="B23" s="636"/>
      <c r="C23" s="138" t="s">
        <v>238</v>
      </c>
    </row>
    <row r="24" spans="1:3" ht="18.75" x14ac:dyDescent="0.25">
      <c r="A24" s="635"/>
      <c r="B24" s="636"/>
      <c r="C24" s="138" t="s">
        <v>239</v>
      </c>
    </row>
    <row r="25" spans="1:3" ht="18.75" x14ac:dyDescent="0.25">
      <c r="A25" s="635" t="s">
        <v>245</v>
      </c>
      <c r="B25" s="636" t="s">
        <v>246</v>
      </c>
      <c r="C25" s="138" t="s">
        <v>235</v>
      </c>
    </row>
    <row r="26" spans="1:3" ht="18.75" x14ac:dyDescent="0.25">
      <c r="A26" s="635"/>
      <c r="B26" s="636"/>
      <c r="C26" s="138" t="s">
        <v>236</v>
      </c>
    </row>
    <row r="27" spans="1:3" ht="37.5" x14ac:dyDescent="0.25">
      <c r="A27" s="635"/>
      <c r="B27" s="636"/>
      <c r="C27" s="138" t="s">
        <v>237</v>
      </c>
    </row>
    <row r="28" spans="1:3" ht="18.75" x14ac:dyDescent="0.25">
      <c r="A28" s="635"/>
      <c r="B28" s="636"/>
      <c r="C28" s="138" t="s">
        <v>238</v>
      </c>
    </row>
    <row r="29" spans="1:3" ht="18.75" x14ac:dyDescent="0.25">
      <c r="A29" s="635"/>
      <c r="B29" s="636"/>
      <c r="C29" s="138" t="s">
        <v>247</v>
      </c>
    </row>
    <row r="30" spans="1:3" ht="18.75" x14ac:dyDescent="0.25">
      <c r="A30" s="635"/>
      <c r="B30" s="636"/>
      <c r="C30" s="138" t="s">
        <v>248</v>
      </c>
    </row>
    <row r="31" spans="1:3" ht="75" x14ac:dyDescent="0.25">
      <c r="A31" s="139" t="s">
        <v>249</v>
      </c>
      <c r="B31" s="138" t="s">
        <v>250</v>
      </c>
      <c r="C31" s="138" t="s">
        <v>251</v>
      </c>
    </row>
    <row r="32" spans="1:3" ht="15.75" x14ac:dyDescent="0.25">
      <c r="A32" s="140"/>
    </row>
    <row r="33" spans="1:3" ht="18.75" x14ac:dyDescent="0.3">
      <c r="A33" s="631" t="s">
        <v>306</v>
      </c>
      <c r="B33" s="631"/>
      <c r="C33" s="631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6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43" t="s">
        <v>274</v>
      </c>
    </row>
    <row r="2" spans="1:4" ht="15.75" x14ac:dyDescent="0.25">
      <c r="D2" s="143" t="s">
        <v>0</v>
      </c>
    </row>
    <row r="3" spans="1:4" ht="15.75" x14ac:dyDescent="0.25">
      <c r="D3" s="143" t="s">
        <v>1</v>
      </c>
    </row>
    <row r="4" spans="1:4" ht="15.75" x14ac:dyDescent="0.25">
      <c r="D4" s="143" t="s">
        <v>2</v>
      </c>
    </row>
    <row r="5" spans="1:4" x14ac:dyDescent="0.25">
      <c r="C5" s="583" t="s">
        <v>394</v>
      </c>
      <c r="D5" s="584"/>
    </row>
    <row r="6" spans="1:4" ht="15.75" x14ac:dyDescent="0.25">
      <c r="C6" s="144"/>
    </row>
    <row r="7" spans="1:4" ht="60" customHeight="1" x14ac:dyDescent="0.25">
      <c r="A7" s="639" t="s">
        <v>348</v>
      </c>
      <c r="B7" s="639"/>
      <c r="C7" s="639"/>
    </row>
    <row r="8" spans="1:4" ht="18.75" x14ac:dyDescent="0.3">
      <c r="A8" s="154"/>
      <c r="C8" s="155" t="s">
        <v>3</v>
      </c>
    </row>
    <row r="9" spans="1:4" ht="18.75" x14ac:dyDescent="0.25">
      <c r="A9" s="151" t="s">
        <v>255</v>
      </c>
      <c r="B9" s="151" t="s">
        <v>4</v>
      </c>
      <c r="C9" s="151" t="s">
        <v>147</v>
      </c>
    </row>
    <row r="10" spans="1:4" ht="56.25" x14ac:dyDescent="0.25">
      <c r="A10" s="640" t="s">
        <v>233</v>
      </c>
      <c r="B10" s="148" t="s">
        <v>275</v>
      </c>
      <c r="C10" s="156">
        <v>0</v>
      </c>
    </row>
    <row r="11" spans="1:4" ht="18.75" x14ac:dyDescent="0.25">
      <c r="A11" s="641"/>
      <c r="B11" s="148" t="s">
        <v>203</v>
      </c>
      <c r="C11" s="156"/>
    </row>
    <row r="12" spans="1:4" ht="18.75" x14ac:dyDescent="0.25">
      <c r="A12" s="641"/>
      <c r="B12" s="148" t="s">
        <v>276</v>
      </c>
      <c r="C12" s="156">
        <v>0</v>
      </c>
    </row>
    <row r="13" spans="1:4" ht="18.75" x14ac:dyDescent="0.25">
      <c r="A13" s="642"/>
      <c r="B13" s="148" t="s">
        <v>277</v>
      </c>
      <c r="C13" s="156">
        <v>0</v>
      </c>
    </row>
    <row r="14" spans="1:4" ht="112.5" x14ac:dyDescent="0.25">
      <c r="A14" s="640" t="s">
        <v>278</v>
      </c>
      <c r="B14" s="148" t="s">
        <v>279</v>
      </c>
      <c r="C14" s="156">
        <v>1000</v>
      </c>
    </row>
    <row r="15" spans="1:4" ht="18.75" x14ac:dyDescent="0.25">
      <c r="A15" s="641"/>
      <c r="B15" s="148" t="s">
        <v>280</v>
      </c>
      <c r="C15" s="156"/>
    </row>
    <row r="16" spans="1:4" ht="18.75" x14ac:dyDescent="0.25">
      <c r="A16" s="641"/>
      <c r="B16" s="148" t="s">
        <v>276</v>
      </c>
      <c r="C16" s="156">
        <v>0</v>
      </c>
    </row>
    <row r="17" spans="1:3" ht="18.75" x14ac:dyDescent="0.25">
      <c r="A17" s="642"/>
      <c r="B17" s="148" t="s">
        <v>277</v>
      </c>
      <c r="C17" s="156">
        <v>1000</v>
      </c>
    </row>
    <row r="18" spans="1:3" ht="75" x14ac:dyDescent="0.25">
      <c r="A18" s="640" t="s">
        <v>281</v>
      </c>
      <c r="B18" s="148" t="s">
        <v>282</v>
      </c>
      <c r="C18" s="156">
        <v>0</v>
      </c>
    </row>
    <row r="19" spans="1:3" ht="18.75" x14ac:dyDescent="0.25">
      <c r="A19" s="641"/>
      <c r="B19" s="148" t="s">
        <v>280</v>
      </c>
      <c r="C19" s="156"/>
    </row>
    <row r="20" spans="1:3" ht="18.75" x14ac:dyDescent="0.25">
      <c r="A20" s="641"/>
      <c r="B20" s="148" t="s">
        <v>276</v>
      </c>
      <c r="C20" s="156">
        <v>0</v>
      </c>
    </row>
    <row r="21" spans="1:3" ht="18.75" x14ac:dyDescent="0.25">
      <c r="A21" s="642"/>
      <c r="B21" s="148" t="s">
        <v>277</v>
      </c>
      <c r="C21" s="156">
        <v>0</v>
      </c>
    </row>
    <row r="23" spans="1:3" s="157" customFormat="1" ht="66.75" customHeight="1" x14ac:dyDescent="0.25">
      <c r="A23" s="637" t="s">
        <v>308</v>
      </c>
      <c r="B23" s="638"/>
      <c r="C23" s="638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43" t="s">
        <v>369</v>
      </c>
    </row>
    <row r="2" spans="1:8" ht="15.75" x14ac:dyDescent="0.25">
      <c r="H2" s="143" t="s">
        <v>0</v>
      </c>
    </row>
    <row r="3" spans="1:8" ht="15.75" x14ac:dyDescent="0.25">
      <c r="H3" s="143" t="s">
        <v>1</v>
      </c>
    </row>
    <row r="4" spans="1:8" ht="15.75" x14ac:dyDescent="0.25">
      <c r="H4" s="143" t="s">
        <v>2</v>
      </c>
    </row>
    <row r="5" spans="1:8" x14ac:dyDescent="0.25">
      <c r="G5" s="583" t="s">
        <v>394</v>
      </c>
      <c r="H5" s="584"/>
    </row>
    <row r="6" spans="1:8" ht="15.75" x14ac:dyDescent="0.25">
      <c r="H6" s="144"/>
    </row>
    <row r="7" spans="1:8" ht="39.75" customHeight="1" x14ac:dyDescent="0.25">
      <c r="A7" s="639" t="s">
        <v>372</v>
      </c>
      <c r="B7" s="639"/>
      <c r="C7" s="639"/>
      <c r="D7" s="639"/>
      <c r="E7" s="639"/>
      <c r="F7" s="639"/>
      <c r="G7" s="639"/>
      <c r="H7" s="639"/>
    </row>
    <row r="9" spans="1:8" ht="18.75" x14ac:dyDescent="0.25">
      <c r="A9" s="644" t="s">
        <v>254</v>
      </c>
      <c r="B9" s="644"/>
      <c r="C9" s="644"/>
      <c r="D9" s="644"/>
      <c r="E9" s="644"/>
      <c r="F9" s="644"/>
      <c r="G9" s="644"/>
      <c r="H9" s="644"/>
    </row>
    <row r="10" spans="1:8" ht="18.75" x14ac:dyDescent="0.3">
      <c r="A10" s="145"/>
    </row>
    <row r="11" spans="1:8" ht="18.75" x14ac:dyDescent="0.25">
      <c r="A11" s="645" t="s">
        <v>255</v>
      </c>
      <c r="B11" s="645" t="s">
        <v>256</v>
      </c>
      <c r="C11" s="645" t="s">
        <v>257</v>
      </c>
      <c r="D11" s="645" t="s">
        <v>258</v>
      </c>
      <c r="E11" s="645" t="s">
        <v>259</v>
      </c>
      <c r="F11" s="645"/>
      <c r="G11" s="645"/>
      <c r="H11" s="645"/>
    </row>
    <row r="12" spans="1:8" ht="112.5" x14ac:dyDescent="0.25">
      <c r="A12" s="645"/>
      <c r="B12" s="645"/>
      <c r="C12" s="645"/>
      <c r="D12" s="645"/>
      <c r="E12" s="146" t="s">
        <v>260</v>
      </c>
      <c r="F12" s="146" t="s">
        <v>261</v>
      </c>
      <c r="G12" s="146" t="s">
        <v>262</v>
      </c>
      <c r="H12" s="146" t="s">
        <v>263</v>
      </c>
    </row>
    <row r="13" spans="1:8" ht="18.75" x14ac:dyDescent="0.25">
      <c r="A13" s="147">
        <v>1</v>
      </c>
      <c r="B13" s="147">
        <v>2</v>
      </c>
      <c r="C13" s="147">
        <v>3</v>
      </c>
      <c r="D13" s="147">
        <v>4</v>
      </c>
      <c r="E13" s="147">
        <v>5</v>
      </c>
      <c r="F13" s="147">
        <v>6</v>
      </c>
      <c r="G13" s="147">
        <v>7</v>
      </c>
      <c r="H13" s="147">
        <v>8</v>
      </c>
    </row>
    <row r="14" spans="1:8" ht="18.75" x14ac:dyDescent="0.25">
      <c r="A14" s="148"/>
      <c r="B14" s="148"/>
      <c r="C14" s="148"/>
      <c r="D14" s="149">
        <v>0</v>
      </c>
      <c r="E14" s="148"/>
      <c r="F14" s="148"/>
      <c r="G14" s="148"/>
      <c r="H14" s="148"/>
    </row>
    <row r="15" spans="1:8" ht="18.75" x14ac:dyDescent="0.25">
      <c r="A15" s="148"/>
      <c r="B15" s="150" t="s">
        <v>264</v>
      </c>
      <c r="C15" s="148"/>
      <c r="D15" s="149">
        <v>0</v>
      </c>
      <c r="E15" s="148"/>
      <c r="F15" s="148"/>
      <c r="G15" s="148"/>
      <c r="H15" s="148"/>
    </row>
    <row r="16" spans="1:8" ht="18.75" x14ac:dyDescent="0.3">
      <c r="A16" s="145"/>
    </row>
    <row r="17" spans="1:8" ht="18.75" x14ac:dyDescent="0.25">
      <c r="A17" s="644" t="s">
        <v>265</v>
      </c>
      <c r="B17" s="644"/>
      <c r="C17" s="644"/>
      <c r="D17" s="644"/>
      <c r="E17" s="644"/>
      <c r="F17" s="644"/>
      <c r="G17" s="644"/>
      <c r="H17" s="644"/>
    </row>
    <row r="18" spans="1:8" ht="18.75" x14ac:dyDescent="0.3">
      <c r="A18" s="145"/>
    </row>
    <row r="19" spans="1:8" ht="37.5" x14ac:dyDescent="0.25">
      <c r="A19" s="645" t="s">
        <v>266</v>
      </c>
      <c r="B19" s="645"/>
      <c r="C19" s="645"/>
      <c r="D19" s="645"/>
      <c r="E19" s="645"/>
      <c r="F19" s="146" t="s">
        <v>267</v>
      </c>
    </row>
    <row r="20" spans="1:8" ht="18.75" x14ac:dyDescent="0.25">
      <c r="A20" s="646">
        <v>1</v>
      </c>
      <c r="B20" s="646"/>
      <c r="C20" s="646"/>
      <c r="D20" s="646"/>
      <c r="E20" s="646"/>
      <c r="F20" s="147">
        <v>2</v>
      </c>
    </row>
    <row r="21" spans="1:8" ht="18.75" x14ac:dyDescent="0.25">
      <c r="A21" s="646" t="s">
        <v>268</v>
      </c>
      <c r="B21" s="646"/>
      <c r="C21" s="646"/>
      <c r="D21" s="646"/>
      <c r="E21" s="646"/>
      <c r="F21" s="152">
        <v>0</v>
      </c>
    </row>
    <row r="23" spans="1:8" s="153" customFormat="1" ht="65.25" customHeight="1" x14ac:dyDescent="0.3">
      <c r="A23" s="647" t="s">
        <v>294</v>
      </c>
      <c r="B23" s="638"/>
      <c r="C23" s="638"/>
      <c r="D23" s="638"/>
      <c r="E23" s="638"/>
      <c r="F23" s="638"/>
      <c r="G23" s="638"/>
      <c r="H23" s="638"/>
    </row>
    <row r="24" spans="1:8" ht="18.75" x14ac:dyDescent="0.3">
      <c r="B24" s="643"/>
      <c r="C24" s="643"/>
      <c r="D24" s="643"/>
      <c r="E24" s="643"/>
      <c r="F24" s="643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48" t="s">
        <v>370</v>
      </c>
      <c r="B1" s="596"/>
    </row>
    <row r="2" spans="1:3" x14ac:dyDescent="0.25">
      <c r="A2" s="648" t="s">
        <v>363</v>
      </c>
      <c r="B2" s="596"/>
    </row>
    <row r="3" spans="1:3" x14ac:dyDescent="0.25">
      <c r="A3" s="648" t="s">
        <v>364</v>
      </c>
      <c r="B3" s="596"/>
    </row>
    <row r="4" spans="1:3" x14ac:dyDescent="0.25">
      <c r="A4" s="648" t="s">
        <v>397</v>
      </c>
      <c r="B4" s="649"/>
    </row>
    <row r="6" spans="1:3" ht="18.75" x14ac:dyDescent="0.3">
      <c r="A6" s="651" t="s">
        <v>349</v>
      </c>
      <c r="B6" s="651"/>
      <c r="C6" s="651"/>
    </row>
    <row r="7" spans="1:3" ht="18.75" x14ac:dyDescent="0.3">
      <c r="A7" s="145"/>
    </row>
    <row r="8" spans="1:3" ht="42.75" customHeight="1" x14ac:dyDescent="0.3">
      <c r="A8" s="180" t="s">
        <v>269</v>
      </c>
      <c r="B8" s="181" t="s">
        <v>350</v>
      </c>
    </row>
    <row r="9" spans="1:3" ht="31.5" x14ac:dyDescent="0.25">
      <c r="A9" s="182" t="s">
        <v>351</v>
      </c>
      <c r="B9" s="183">
        <v>100</v>
      </c>
    </row>
    <row r="10" spans="1:3" ht="15.75" x14ac:dyDescent="0.25">
      <c r="A10" s="182" t="s">
        <v>214</v>
      </c>
      <c r="B10" s="183">
        <v>100</v>
      </c>
    </row>
    <row r="11" spans="1:3" ht="15.75" x14ac:dyDescent="0.25">
      <c r="A11" s="182" t="s">
        <v>271</v>
      </c>
      <c r="B11" s="183">
        <v>100</v>
      </c>
    </row>
    <row r="12" spans="1:3" ht="15.75" x14ac:dyDescent="0.25">
      <c r="A12" s="182" t="s">
        <v>273</v>
      </c>
      <c r="B12" s="183">
        <v>100</v>
      </c>
    </row>
    <row r="13" spans="1:3" ht="63" x14ac:dyDescent="0.25">
      <c r="A13" s="182" t="s">
        <v>352</v>
      </c>
      <c r="B13" s="183">
        <v>100</v>
      </c>
    </row>
    <row r="14" spans="1:3" ht="48" customHeight="1" x14ac:dyDescent="0.25">
      <c r="A14" s="184" t="s">
        <v>353</v>
      </c>
      <c r="B14" s="183">
        <v>100</v>
      </c>
    </row>
    <row r="15" spans="1:3" ht="47.25" x14ac:dyDescent="0.25">
      <c r="A15" s="184" t="s">
        <v>270</v>
      </c>
      <c r="B15" s="183">
        <v>100</v>
      </c>
    </row>
    <row r="16" spans="1:3" ht="31.5" x14ac:dyDescent="0.25">
      <c r="A16" s="182" t="s">
        <v>354</v>
      </c>
      <c r="B16" s="183">
        <v>100</v>
      </c>
    </row>
    <row r="17" spans="1:2" ht="63" x14ac:dyDescent="0.25">
      <c r="A17" s="182" t="s">
        <v>355</v>
      </c>
      <c r="B17" s="183" t="s">
        <v>272</v>
      </c>
    </row>
    <row r="18" spans="1:2" ht="47.25" x14ac:dyDescent="0.25">
      <c r="A18" s="182" t="s">
        <v>356</v>
      </c>
      <c r="B18" s="183">
        <v>100</v>
      </c>
    </row>
    <row r="19" spans="1:2" ht="63" x14ac:dyDescent="0.25">
      <c r="A19" s="182" t="s">
        <v>357</v>
      </c>
      <c r="B19" s="183">
        <v>100</v>
      </c>
    </row>
    <row r="20" spans="1:2" ht="84" customHeight="1" x14ac:dyDescent="0.25">
      <c r="A20" s="184" t="s">
        <v>358</v>
      </c>
      <c r="B20" s="183">
        <v>100</v>
      </c>
    </row>
    <row r="21" spans="1:2" ht="63" x14ac:dyDescent="0.25">
      <c r="A21" s="182" t="s">
        <v>359</v>
      </c>
      <c r="B21" s="183">
        <v>100</v>
      </c>
    </row>
    <row r="22" spans="1:2" ht="47.25" x14ac:dyDescent="0.25">
      <c r="A22" s="182" t="s">
        <v>360</v>
      </c>
      <c r="B22" s="183">
        <v>100</v>
      </c>
    </row>
    <row r="23" spans="1:2" ht="63" x14ac:dyDescent="0.25">
      <c r="A23" s="182" t="s">
        <v>361</v>
      </c>
      <c r="B23" s="183">
        <v>100</v>
      </c>
    </row>
    <row r="24" spans="1:2" ht="31.5" customHeight="1" x14ac:dyDescent="0.25">
      <c r="A24" s="650" t="s">
        <v>362</v>
      </c>
      <c r="B24" s="650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22" t="s">
        <v>229</v>
      </c>
    </row>
    <row r="3" spans="1:3" ht="15.75" x14ac:dyDescent="0.25">
      <c r="C3" s="122" t="s">
        <v>0</v>
      </c>
    </row>
    <row r="4" spans="1:3" ht="15.75" x14ac:dyDescent="0.25">
      <c r="C4" s="122" t="s">
        <v>1</v>
      </c>
    </row>
    <row r="5" spans="1:3" ht="15.75" x14ac:dyDescent="0.25">
      <c r="C5" s="122" t="s">
        <v>2</v>
      </c>
    </row>
    <row r="6" spans="1:3" x14ac:dyDescent="0.25">
      <c r="C6" s="125" t="s">
        <v>395</v>
      </c>
    </row>
    <row r="10" spans="1:3" ht="83.25" customHeight="1" x14ac:dyDescent="0.25">
      <c r="A10" s="591" t="s">
        <v>371</v>
      </c>
      <c r="B10" s="591"/>
      <c r="C10" s="591"/>
    </row>
    <row r="11" spans="1:3" ht="18.75" x14ac:dyDescent="0.3">
      <c r="A11" s="188"/>
    </row>
    <row r="12" spans="1:3" ht="37.5" x14ac:dyDescent="0.25">
      <c r="A12" s="189" t="s">
        <v>230</v>
      </c>
      <c r="B12" s="189" t="s">
        <v>231</v>
      </c>
      <c r="C12" s="189" t="s">
        <v>232</v>
      </c>
    </row>
    <row r="13" spans="1:3" ht="17.25" customHeight="1" x14ac:dyDescent="0.25">
      <c r="A13" s="652" t="s">
        <v>233</v>
      </c>
      <c r="B13" s="653" t="s">
        <v>234</v>
      </c>
      <c r="C13" s="167" t="s">
        <v>235</v>
      </c>
    </row>
    <row r="14" spans="1:3" ht="17.25" customHeight="1" x14ac:dyDescent="0.25">
      <c r="A14" s="652"/>
      <c r="B14" s="653"/>
      <c r="C14" s="167" t="s">
        <v>236</v>
      </c>
    </row>
    <row r="15" spans="1:3" ht="56.25" x14ac:dyDescent="0.25">
      <c r="A15" s="652"/>
      <c r="B15" s="653"/>
      <c r="C15" s="167" t="s">
        <v>237</v>
      </c>
    </row>
    <row r="16" spans="1:3" ht="18.75" x14ac:dyDescent="0.25">
      <c r="A16" s="652"/>
      <c r="B16" s="653"/>
      <c r="C16" s="167" t="s">
        <v>238</v>
      </c>
    </row>
    <row r="17" spans="1:3" ht="18.75" x14ac:dyDescent="0.25">
      <c r="A17" s="652"/>
      <c r="B17" s="653"/>
      <c r="C17" s="167" t="s">
        <v>239</v>
      </c>
    </row>
    <row r="18" spans="1:3" ht="18.75" x14ac:dyDescent="0.25">
      <c r="A18" s="652"/>
      <c r="B18" s="653"/>
      <c r="C18" s="167" t="s">
        <v>240</v>
      </c>
    </row>
    <row r="19" spans="1:3" ht="37.5" x14ac:dyDescent="0.25">
      <c r="A19" s="652"/>
      <c r="B19" s="653"/>
      <c r="C19" s="167" t="s">
        <v>241</v>
      </c>
    </row>
    <row r="20" spans="1:3" ht="37.5" x14ac:dyDescent="0.25">
      <c r="A20" s="652"/>
      <c r="B20" s="653"/>
      <c r="C20" s="167" t="s">
        <v>242</v>
      </c>
    </row>
    <row r="21" spans="1:3" ht="18.75" x14ac:dyDescent="0.25">
      <c r="A21" s="652" t="s">
        <v>243</v>
      </c>
      <c r="B21" s="653" t="s">
        <v>244</v>
      </c>
      <c r="C21" s="167" t="s">
        <v>235</v>
      </c>
    </row>
    <row r="22" spans="1:3" ht="18.75" x14ac:dyDescent="0.25">
      <c r="A22" s="652"/>
      <c r="B22" s="653"/>
      <c r="C22" s="167" t="s">
        <v>236</v>
      </c>
    </row>
    <row r="23" spans="1:3" ht="56.25" x14ac:dyDescent="0.25">
      <c r="A23" s="652"/>
      <c r="B23" s="653"/>
      <c r="C23" s="167" t="s">
        <v>237</v>
      </c>
    </row>
    <row r="24" spans="1:3" ht="18.75" x14ac:dyDescent="0.25">
      <c r="A24" s="652"/>
      <c r="B24" s="653"/>
      <c r="C24" s="167" t="s">
        <v>238</v>
      </c>
    </row>
    <row r="25" spans="1:3" ht="18.75" x14ac:dyDescent="0.25">
      <c r="A25" s="652"/>
      <c r="B25" s="653"/>
      <c r="C25" s="167" t="s">
        <v>239</v>
      </c>
    </row>
    <row r="26" spans="1:3" ht="18.75" x14ac:dyDescent="0.25">
      <c r="A26" s="652" t="s">
        <v>245</v>
      </c>
      <c r="B26" s="653" t="s">
        <v>246</v>
      </c>
      <c r="C26" s="167" t="s">
        <v>235</v>
      </c>
    </row>
    <row r="27" spans="1:3" ht="18.75" x14ac:dyDescent="0.25">
      <c r="A27" s="652"/>
      <c r="B27" s="653"/>
      <c r="C27" s="167" t="s">
        <v>236</v>
      </c>
    </row>
    <row r="28" spans="1:3" ht="56.25" x14ac:dyDescent="0.25">
      <c r="A28" s="652"/>
      <c r="B28" s="653"/>
      <c r="C28" s="167" t="s">
        <v>237</v>
      </c>
    </row>
    <row r="29" spans="1:3" ht="18.75" x14ac:dyDescent="0.25">
      <c r="A29" s="652"/>
      <c r="B29" s="653"/>
      <c r="C29" s="167" t="s">
        <v>238</v>
      </c>
    </row>
    <row r="30" spans="1:3" ht="18.75" x14ac:dyDescent="0.25">
      <c r="A30" s="652"/>
      <c r="B30" s="653"/>
      <c r="C30" s="167" t="s">
        <v>247</v>
      </c>
    </row>
    <row r="31" spans="1:3" ht="18.75" x14ac:dyDescent="0.25">
      <c r="A31" s="652"/>
      <c r="B31" s="653"/>
      <c r="C31" s="167" t="s">
        <v>248</v>
      </c>
    </row>
    <row r="32" spans="1:3" ht="112.5" x14ac:dyDescent="0.25">
      <c r="A32" s="190" t="s">
        <v>249</v>
      </c>
      <c r="B32" s="167" t="s">
        <v>250</v>
      </c>
      <c r="C32" s="167" t="s">
        <v>251</v>
      </c>
    </row>
    <row r="33" spans="1:3" ht="15.75" x14ac:dyDescent="0.25">
      <c r="A33" s="191"/>
    </row>
    <row r="34" spans="1:3" ht="18.75" x14ac:dyDescent="0.3">
      <c r="A34" s="631" t="s">
        <v>306</v>
      </c>
      <c r="B34" s="631"/>
      <c r="C34" s="631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26" t="s">
        <v>215</v>
      </c>
    </row>
    <row r="2" spans="1:5" ht="15.75" x14ac:dyDescent="0.25">
      <c r="C2" s="126" t="s">
        <v>0</v>
      </c>
    </row>
    <row r="3" spans="1:5" ht="15.75" x14ac:dyDescent="0.25">
      <c r="C3" s="126" t="s">
        <v>1</v>
      </c>
    </row>
    <row r="4" spans="1:5" ht="15.75" x14ac:dyDescent="0.25">
      <c r="C4" s="126" t="s">
        <v>2</v>
      </c>
    </row>
    <row r="5" spans="1:5" x14ac:dyDescent="0.25">
      <c r="B5" s="596" t="s">
        <v>396</v>
      </c>
      <c r="C5" s="596"/>
    </row>
    <row r="6" spans="1:5" ht="18.75" x14ac:dyDescent="0.3">
      <c r="A6" s="591" t="s">
        <v>316</v>
      </c>
      <c r="B6" s="592"/>
      <c r="C6" s="592"/>
      <c r="D6" s="127"/>
    </row>
    <row r="7" spans="1:5" ht="18.75" customHeight="1" x14ac:dyDescent="0.25">
      <c r="C7" s="213" t="s">
        <v>3</v>
      </c>
      <c r="D7" s="128"/>
    </row>
    <row r="8" spans="1:5" ht="33" x14ac:dyDescent="0.25">
      <c r="A8" s="192" t="s">
        <v>196</v>
      </c>
      <c r="B8" s="192" t="s">
        <v>195</v>
      </c>
      <c r="C8" s="193" t="s">
        <v>147</v>
      </c>
    </row>
    <row r="9" spans="1:5" ht="16.5" x14ac:dyDescent="0.25">
      <c r="A9" s="194">
        <v>1</v>
      </c>
      <c r="B9" s="194">
        <v>2</v>
      </c>
      <c r="C9" s="195">
        <v>3</v>
      </c>
    </row>
    <row r="10" spans="1:5" ht="25.5" customHeight="1" x14ac:dyDescent="0.25">
      <c r="A10" s="196" t="s">
        <v>216</v>
      </c>
      <c r="B10" s="197" t="s">
        <v>188</v>
      </c>
      <c r="C10" s="198">
        <f>C11+C15+C20</f>
        <v>10292</v>
      </c>
    </row>
    <row r="11" spans="1:5" ht="49.5" x14ac:dyDescent="0.25">
      <c r="A11" s="199" t="s">
        <v>217</v>
      </c>
      <c r="B11" s="200" t="s">
        <v>218</v>
      </c>
      <c r="C11" s="201">
        <f>C12</f>
        <v>9018.7999999999993</v>
      </c>
    </row>
    <row r="12" spans="1:5" ht="40.5" customHeight="1" x14ac:dyDescent="0.25">
      <c r="A12" s="202" t="s">
        <v>318</v>
      </c>
      <c r="B12" s="203" t="s">
        <v>219</v>
      </c>
      <c r="C12" s="201">
        <f>C13</f>
        <v>9018.7999999999993</v>
      </c>
    </row>
    <row r="13" spans="1:5" ht="33" x14ac:dyDescent="0.25">
      <c r="A13" s="204" t="s">
        <v>289</v>
      </c>
      <c r="B13" s="203" t="s">
        <v>220</v>
      </c>
      <c r="C13" s="201">
        <f>C14</f>
        <v>9018.7999999999993</v>
      </c>
    </row>
    <row r="14" spans="1:5" ht="33" x14ac:dyDescent="0.25">
      <c r="A14" s="202" t="s">
        <v>286</v>
      </c>
      <c r="B14" s="203" t="s">
        <v>187</v>
      </c>
      <c r="C14" s="201">
        <v>9018.7999999999993</v>
      </c>
      <c r="D14" s="7"/>
    </row>
    <row r="15" spans="1:5" ht="33" x14ac:dyDescent="0.25">
      <c r="A15" s="202" t="s">
        <v>290</v>
      </c>
      <c r="B15" s="205" t="s">
        <v>221</v>
      </c>
      <c r="C15" s="206">
        <f>C19+C17</f>
        <v>249.10000000000002</v>
      </c>
      <c r="E15" s="7"/>
    </row>
    <row r="16" spans="1:5" ht="49.5" x14ac:dyDescent="0.25">
      <c r="A16" s="202" t="s">
        <v>292</v>
      </c>
      <c r="B16" s="205" t="s">
        <v>223</v>
      </c>
      <c r="C16" s="206">
        <v>3.8</v>
      </c>
      <c r="E16" s="7"/>
    </row>
    <row r="17" spans="1:5" ht="49.5" x14ac:dyDescent="0.25">
      <c r="A17" s="202" t="s">
        <v>288</v>
      </c>
      <c r="B17" s="205" t="s">
        <v>184</v>
      </c>
      <c r="C17" s="206">
        <v>3.8</v>
      </c>
      <c r="E17" s="7"/>
    </row>
    <row r="18" spans="1:5" ht="49.5" x14ac:dyDescent="0.25">
      <c r="A18" s="202" t="s">
        <v>293</v>
      </c>
      <c r="B18" s="205" t="s">
        <v>222</v>
      </c>
      <c r="C18" s="206">
        <f>C19</f>
        <v>245.3</v>
      </c>
    </row>
    <row r="19" spans="1:5" ht="66" x14ac:dyDescent="0.25">
      <c r="A19" s="204" t="s">
        <v>287</v>
      </c>
      <c r="B19" s="205" t="s">
        <v>185</v>
      </c>
      <c r="C19" s="206">
        <v>245.3</v>
      </c>
    </row>
    <row r="20" spans="1:5" ht="97.5" customHeight="1" x14ac:dyDescent="0.25">
      <c r="A20" s="207" t="s">
        <v>393</v>
      </c>
      <c r="B20" s="208" t="s">
        <v>392</v>
      </c>
      <c r="C20" s="209">
        <f>C21</f>
        <v>1024.0999999999999</v>
      </c>
    </row>
    <row r="21" spans="1:5" ht="102" customHeight="1" x14ac:dyDescent="0.25">
      <c r="A21" s="207" t="s">
        <v>388</v>
      </c>
      <c r="B21" s="210" t="s">
        <v>392</v>
      </c>
      <c r="C21" s="209">
        <v>1024.0999999999999</v>
      </c>
    </row>
    <row r="22" spans="1:5" ht="17.25" x14ac:dyDescent="0.3">
      <c r="A22" s="211"/>
      <c r="B22" s="211"/>
      <c r="C22" s="212"/>
    </row>
    <row r="23" spans="1:5" ht="84" customHeight="1" x14ac:dyDescent="0.3">
      <c r="A23" s="594" t="s">
        <v>291</v>
      </c>
      <c r="B23" s="595"/>
      <c r="C23" s="595"/>
    </row>
    <row r="24" spans="1:5" ht="18.75" x14ac:dyDescent="0.25">
      <c r="A24" s="130"/>
      <c r="B24" s="131"/>
      <c r="C24" s="132"/>
      <c r="E24" s="7"/>
    </row>
    <row r="25" spans="1:5" ht="18.75" x14ac:dyDescent="0.25">
      <c r="A25" s="593"/>
      <c r="B25" s="584"/>
      <c r="C25" s="584"/>
    </row>
  </sheetData>
  <mergeCells count="4">
    <mergeCell ref="A6:C6"/>
    <mergeCell ref="A25:C25"/>
    <mergeCell ref="A23:C23"/>
    <mergeCell ref="B5:C5"/>
  </mergeCells>
  <phoneticPr fontId="36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1"/>
      <c r="C1" s="374" t="s">
        <v>49</v>
      </c>
    </row>
    <row r="2" spans="1:3" x14ac:dyDescent="0.25">
      <c r="B2" s="11"/>
      <c r="C2" s="374" t="s">
        <v>0</v>
      </c>
    </row>
    <row r="3" spans="1:3" x14ac:dyDescent="0.25">
      <c r="B3" s="11"/>
      <c r="C3" s="374" t="s">
        <v>1</v>
      </c>
    </row>
    <row r="4" spans="1:3" x14ac:dyDescent="0.25">
      <c r="B4" s="11"/>
      <c r="C4" s="374" t="s">
        <v>2</v>
      </c>
    </row>
    <row r="5" spans="1:3" x14ac:dyDescent="0.25">
      <c r="B5" s="583" t="s">
        <v>406</v>
      </c>
      <c r="C5" s="598"/>
    </row>
    <row r="6" spans="1:3" x14ac:dyDescent="0.25">
      <c r="B6" s="11"/>
      <c r="C6" s="374" t="s">
        <v>49</v>
      </c>
    </row>
    <row r="7" spans="1:3" x14ac:dyDescent="0.25">
      <c r="B7" s="11"/>
      <c r="C7" s="374" t="s">
        <v>0</v>
      </c>
    </row>
    <row r="8" spans="1:3" x14ac:dyDescent="0.25">
      <c r="B8" s="11"/>
      <c r="C8" s="374" t="s">
        <v>1</v>
      </c>
    </row>
    <row r="9" spans="1:3" x14ac:dyDescent="0.25">
      <c r="B9" s="11"/>
      <c r="C9" s="374" t="s">
        <v>2</v>
      </c>
    </row>
    <row r="10" spans="1:3" x14ac:dyDescent="0.25">
      <c r="B10" s="583" t="s">
        <v>396</v>
      </c>
      <c r="C10" s="598"/>
    </row>
    <row r="11" spans="1:3" x14ac:dyDescent="0.25">
      <c r="C11" s="45"/>
    </row>
    <row r="12" spans="1:3" ht="24" customHeight="1" x14ac:dyDescent="0.25">
      <c r="A12" s="599" t="s">
        <v>317</v>
      </c>
      <c r="B12" s="599"/>
      <c r="C12" s="599"/>
    </row>
    <row r="13" spans="1:3" ht="18.75" x14ac:dyDescent="0.3">
      <c r="A13" s="581"/>
      <c r="B13" s="581"/>
      <c r="C13" s="581"/>
    </row>
    <row r="14" spans="1:3" x14ac:dyDescent="0.25">
      <c r="C14" s="374" t="s">
        <v>3</v>
      </c>
    </row>
    <row r="15" spans="1:3" ht="31.5" x14ac:dyDescent="0.25">
      <c r="A15" s="375" t="s">
        <v>196</v>
      </c>
      <c r="B15" s="375" t="s">
        <v>195</v>
      </c>
      <c r="C15" s="376" t="s">
        <v>147</v>
      </c>
    </row>
    <row r="16" spans="1:3" ht="15.75" x14ac:dyDescent="0.25">
      <c r="A16" s="375" t="s">
        <v>194</v>
      </c>
      <c r="B16" s="377" t="s">
        <v>311</v>
      </c>
      <c r="C16" s="378">
        <f>C17+C18+C22+C25+C26+C21+C23+C24</f>
        <v>13973.3</v>
      </c>
    </row>
    <row r="17" spans="1:4" ht="15.75" x14ac:dyDescent="0.25">
      <c r="A17" s="379" t="s">
        <v>209</v>
      </c>
      <c r="B17" s="380" t="s">
        <v>193</v>
      </c>
      <c r="C17" s="381">
        <v>2400</v>
      </c>
    </row>
    <row r="18" spans="1:4" ht="27" customHeight="1" x14ac:dyDescent="0.25">
      <c r="A18" s="382" t="s">
        <v>315</v>
      </c>
      <c r="B18" s="600" t="s">
        <v>312</v>
      </c>
      <c r="C18" s="603">
        <v>3495.9</v>
      </c>
    </row>
    <row r="19" spans="1:4" ht="36.75" customHeight="1" x14ac:dyDescent="0.25">
      <c r="A19" s="379" t="s">
        <v>313</v>
      </c>
      <c r="B19" s="601"/>
      <c r="C19" s="604"/>
    </row>
    <row r="20" spans="1:4" ht="32.25" customHeight="1" x14ac:dyDescent="0.25">
      <c r="A20" s="383" t="s">
        <v>314</v>
      </c>
      <c r="B20" s="602"/>
      <c r="C20" s="605"/>
    </row>
    <row r="21" spans="1:4" ht="15.75" x14ac:dyDescent="0.25">
      <c r="A21" s="382" t="s">
        <v>284</v>
      </c>
      <c r="B21" s="380" t="s">
        <v>190</v>
      </c>
      <c r="C21" s="384">
        <v>80</v>
      </c>
    </row>
    <row r="22" spans="1:4" ht="58.5" customHeight="1" x14ac:dyDescent="0.25">
      <c r="A22" s="385" t="s">
        <v>192</v>
      </c>
      <c r="B22" s="386" t="s">
        <v>191</v>
      </c>
      <c r="C22" s="387">
        <v>2000</v>
      </c>
    </row>
    <row r="23" spans="1:4" ht="48.75" customHeight="1" x14ac:dyDescent="0.25">
      <c r="A23" s="385" t="s">
        <v>210</v>
      </c>
      <c r="B23" s="386" t="s">
        <v>253</v>
      </c>
      <c r="C23" s="387">
        <v>800</v>
      </c>
    </row>
    <row r="24" spans="1:4" ht="46.5" customHeight="1" x14ac:dyDescent="0.25">
      <c r="A24" s="385" t="s">
        <v>211</v>
      </c>
      <c r="B24" s="388" t="s">
        <v>384</v>
      </c>
      <c r="C24" s="387">
        <v>4000</v>
      </c>
    </row>
    <row r="25" spans="1:4" ht="84" customHeight="1" x14ac:dyDescent="0.25">
      <c r="A25" s="385" t="s">
        <v>285</v>
      </c>
      <c r="B25" s="389" t="s">
        <v>252</v>
      </c>
      <c r="C25" s="390">
        <v>139.5</v>
      </c>
    </row>
    <row r="26" spans="1:4" ht="30.75" customHeight="1" x14ac:dyDescent="0.25">
      <c r="A26" s="409" t="s">
        <v>206</v>
      </c>
      <c r="B26" s="411" t="s">
        <v>414</v>
      </c>
      <c r="C26" s="410">
        <v>1057.9000000000001</v>
      </c>
      <c r="D26">
        <v>1007.9</v>
      </c>
    </row>
    <row r="27" spans="1:4" ht="15.75" x14ac:dyDescent="0.25">
      <c r="A27" s="391" t="s">
        <v>189</v>
      </c>
      <c r="B27" s="392" t="s">
        <v>188</v>
      </c>
      <c r="C27" s="393">
        <f>C28+C30+C31+C32+C29</f>
        <v>10881.699999999999</v>
      </c>
    </row>
    <row r="28" spans="1:4" ht="37.5" customHeight="1" x14ac:dyDescent="0.25">
      <c r="A28" s="394" t="s">
        <v>286</v>
      </c>
      <c r="B28" s="395" t="s">
        <v>187</v>
      </c>
      <c r="C28" s="396">
        <v>9018.7999999999993</v>
      </c>
    </row>
    <row r="29" spans="1:4" ht="37.5" customHeight="1" x14ac:dyDescent="0.25">
      <c r="A29" s="394" t="s">
        <v>407</v>
      </c>
      <c r="B29" s="395" t="s">
        <v>187</v>
      </c>
      <c r="C29" s="396">
        <v>589.70000000000005</v>
      </c>
    </row>
    <row r="30" spans="1:4" ht="52.5" customHeight="1" x14ac:dyDescent="0.25">
      <c r="A30" s="394" t="s">
        <v>288</v>
      </c>
      <c r="B30" s="397" t="s">
        <v>184</v>
      </c>
      <c r="C30" s="387">
        <v>3.8</v>
      </c>
    </row>
    <row r="31" spans="1:4" ht="48" customHeight="1" x14ac:dyDescent="0.25">
      <c r="A31" s="394" t="s">
        <v>287</v>
      </c>
      <c r="B31" s="397" t="s">
        <v>185</v>
      </c>
      <c r="C31" s="396">
        <v>245.3</v>
      </c>
    </row>
    <row r="32" spans="1:4" ht="83.25" customHeight="1" x14ac:dyDescent="0.25">
      <c r="A32" s="385" t="s">
        <v>388</v>
      </c>
      <c r="B32" s="400" t="s">
        <v>392</v>
      </c>
      <c r="C32" s="398">
        <v>1024.0999999999999</v>
      </c>
    </row>
    <row r="33" spans="1:3" ht="15.75" x14ac:dyDescent="0.25">
      <c r="A33" s="606" t="s">
        <v>183</v>
      </c>
      <c r="B33" s="607"/>
      <c r="C33" s="399">
        <f>C16+C27</f>
        <v>24855</v>
      </c>
    </row>
    <row r="34" spans="1:3" x14ac:dyDescent="0.25">
      <c r="C34" s="45"/>
    </row>
    <row r="35" spans="1:3" ht="15.75" x14ac:dyDescent="0.25">
      <c r="A35" s="597" t="s">
        <v>405</v>
      </c>
      <c r="B35" s="597"/>
      <c r="C35" s="45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8" sqref="A18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26" t="s">
        <v>215</v>
      </c>
    </row>
    <row r="2" spans="1:3" ht="15.75" x14ac:dyDescent="0.25">
      <c r="C2" s="126" t="s">
        <v>0</v>
      </c>
    </row>
    <row r="3" spans="1:3" ht="15.75" x14ac:dyDescent="0.25">
      <c r="C3" s="126" t="s">
        <v>1</v>
      </c>
    </row>
    <row r="4" spans="1:3" ht="15.75" x14ac:dyDescent="0.25">
      <c r="C4" s="126" t="s">
        <v>2</v>
      </c>
    </row>
    <row r="5" spans="1:3" x14ac:dyDescent="0.25">
      <c r="B5" s="596" t="s">
        <v>415</v>
      </c>
      <c r="C5" s="596"/>
    </row>
    <row r="6" spans="1:3" ht="15.75" x14ac:dyDescent="0.25">
      <c r="C6" s="126" t="s">
        <v>401</v>
      </c>
    </row>
    <row r="7" spans="1:3" ht="15.75" x14ac:dyDescent="0.25">
      <c r="C7" s="126" t="s">
        <v>0</v>
      </c>
    </row>
    <row r="8" spans="1:3" ht="15.75" x14ac:dyDescent="0.25">
      <c r="C8" s="126" t="s">
        <v>1</v>
      </c>
    </row>
    <row r="9" spans="1:3" ht="15.75" x14ac:dyDescent="0.25">
      <c r="C9" s="126" t="s">
        <v>2</v>
      </c>
    </row>
    <row r="10" spans="1:3" x14ac:dyDescent="0.25">
      <c r="B10" s="596" t="s">
        <v>408</v>
      </c>
      <c r="C10" s="596"/>
    </row>
    <row r="11" spans="1:3" x14ac:dyDescent="0.25">
      <c r="C11" s="7"/>
    </row>
    <row r="12" spans="1:3" ht="38.25" customHeight="1" x14ac:dyDescent="0.3">
      <c r="A12" s="608" t="s">
        <v>409</v>
      </c>
      <c r="B12" s="608"/>
      <c r="C12" s="608"/>
    </row>
    <row r="13" spans="1:3" ht="18.75" x14ac:dyDescent="0.3">
      <c r="C13" s="401" t="s">
        <v>3</v>
      </c>
    </row>
    <row r="14" spans="1:3" ht="37.5" x14ac:dyDescent="0.25">
      <c r="A14" s="100" t="s">
        <v>196</v>
      </c>
      <c r="B14" s="100" t="s">
        <v>195</v>
      </c>
      <c r="C14" s="402" t="s">
        <v>147</v>
      </c>
    </row>
    <row r="15" spans="1:3" ht="18.75" x14ac:dyDescent="0.3">
      <c r="A15" s="403">
        <v>1</v>
      </c>
      <c r="B15" s="403">
        <v>2</v>
      </c>
      <c r="C15" s="404">
        <v>3</v>
      </c>
    </row>
    <row r="16" spans="1:3" ht="18.75" x14ac:dyDescent="0.25">
      <c r="A16" s="100" t="s">
        <v>216</v>
      </c>
      <c r="B16" s="405" t="s">
        <v>188</v>
      </c>
      <c r="C16" s="406">
        <f>C19</f>
        <v>589.70000000000005</v>
      </c>
    </row>
    <row r="17" spans="1:3" ht="63" customHeight="1" x14ac:dyDescent="0.25">
      <c r="A17" s="124" t="s">
        <v>217</v>
      </c>
      <c r="B17" s="407" t="s">
        <v>218</v>
      </c>
      <c r="C17" s="373">
        <f>C19</f>
        <v>589.70000000000005</v>
      </c>
    </row>
    <row r="18" spans="1:3" ht="78" customHeight="1" x14ac:dyDescent="0.25">
      <c r="A18" s="408" t="s">
        <v>413</v>
      </c>
      <c r="B18" s="414" t="s">
        <v>440</v>
      </c>
      <c r="C18" s="373">
        <f>C19</f>
        <v>589.70000000000005</v>
      </c>
    </row>
    <row r="19" spans="1:3" ht="53.25" customHeight="1" x14ac:dyDescent="0.25">
      <c r="A19" s="408" t="s">
        <v>407</v>
      </c>
      <c r="B19" s="414" t="s">
        <v>441</v>
      </c>
      <c r="C19" s="373">
        <v>589.70000000000005</v>
      </c>
    </row>
    <row r="20" spans="1:3" x14ac:dyDescent="0.25">
      <c r="C20" s="7"/>
    </row>
    <row r="21" spans="1:3" ht="18.75" x14ac:dyDescent="0.25">
      <c r="A21" s="593" t="s">
        <v>412</v>
      </c>
      <c r="B21" s="584"/>
      <c r="C21" s="584"/>
    </row>
  </sheetData>
  <mergeCells count="4">
    <mergeCell ref="B5:C5"/>
    <mergeCell ref="A12:C12"/>
    <mergeCell ref="A21:C21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212" zoomScale="80" zoomScaleNormal="80" workbookViewId="0">
      <pane ySplit="1260" activePane="bottomLeft"/>
      <selection activeCell="A116" sqref="A116:XFD214"/>
      <selection pane="bottomLeft" activeCell="K6" sqref="K6:L6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2.5703125" style="4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  <col min="11" max="11" width="14.85546875" customWidth="1"/>
    <col min="12" max="12" width="17.28515625" customWidth="1"/>
  </cols>
  <sheetData>
    <row r="1" spans="1:13" x14ac:dyDescent="0.25">
      <c r="B1" s="362"/>
      <c r="C1" s="362"/>
      <c r="D1" s="362"/>
    </row>
    <row r="2" spans="1:13" ht="15.75" x14ac:dyDescent="0.25">
      <c r="D2" s="121"/>
      <c r="E2" s="121"/>
      <c r="F2" s="121"/>
      <c r="G2" s="121"/>
      <c r="H2" s="121"/>
      <c r="I2" s="121"/>
      <c r="J2" s="121"/>
      <c r="K2" s="121"/>
      <c r="L2" s="121" t="s">
        <v>215</v>
      </c>
    </row>
    <row r="3" spans="1:13" ht="15.75" x14ac:dyDescent="0.25">
      <c r="G3" s="50" t="s">
        <v>0</v>
      </c>
      <c r="J3" s="50" t="s">
        <v>0</v>
      </c>
      <c r="L3" s="50" t="s">
        <v>0</v>
      </c>
    </row>
    <row r="4" spans="1:13" ht="15.75" x14ac:dyDescent="0.25">
      <c r="G4" s="50" t="s">
        <v>1</v>
      </c>
      <c r="J4" s="50" t="s">
        <v>1</v>
      </c>
      <c r="L4" s="50" t="s">
        <v>1</v>
      </c>
    </row>
    <row r="5" spans="1:13" ht="15.75" x14ac:dyDescent="0.25">
      <c r="G5" s="50" t="s">
        <v>2</v>
      </c>
      <c r="J5" s="50" t="s">
        <v>2</v>
      </c>
      <c r="L5" s="50" t="s">
        <v>2</v>
      </c>
    </row>
    <row r="6" spans="1:13" ht="15.75" x14ac:dyDescent="0.25">
      <c r="C6" s="494"/>
      <c r="D6" s="494"/>
      <c r="E6" s="494" t="s">
        <v>475</v>
      </c>
      <c r="F6" s="494"/>
      <c r="G6" s="494"/>
      <c r="H6" s="494" t="s">
        <v>475</v>
      </c>
      <c r="I6" s="494"/>
      <c r="J6" s="494"/>
      <c r="K6" s="654" t="s">
        <v>481</v>
      </c>
      <c r="L6" s="654"/>
    </row>
    <row r="7" spans="1:13" x14ac:dyDescent="0.25">
      <c r="H7" s="7"/>
    </row>
    <row r="8" spans="1:13" ht="37.5" customHeight="1" x14ac:dyDescent="0.25">
      <c r="A8" s="591" t="s">
        <v>319</v>
      </c>
      <c r="B8" s="591"/>
      <c r="C8" s="591"/>
      <c r="D8" s="591"/>
      <c r="E8" s="7"/>
    </row>
    <row r="9" spans="1:13" ht="18.75" x14ac:dyDescent="0.3">
      <c r="A9" s="1"/>
      <c r="D9" s="51" t="s">
        <v>3</v>
      </c>
    </row>
    <row r="10" spans="1:13" ht="206.25" x14ac:dyDescent="0.3">
      <c r="A10" s="27" t="s">
        <v>21</v>
      </c>
      <c r="B10" s="2" t="s">
        <v>5</v>
      </c>
      <c r="C10" s="2" t="s">
        <v>6</v>
      </c>
      <c r="D10" s="55" t="s">
        <v>464</v>
      </c>
      <c r="E10" s="36" t="s">
        <v>119</v>
      </c>
      <c r="F10" s="36" t="s">
        <v>118</v>
      </c>
      <c r="G10" s="95"/>
      <c r="H10" s="95"/>
      <c r="I10" s="95"/>
      <c r="J10" s="95"/>
      <c r="K10" s="55" t="s">
        <v>465</v>
      </c>
      <c r="L10" s="55" t="s">
        <v>466</v>
      </c>
    </row>
    <row r="11" spans="1:13" ht="18.75" x14ac:dyDescent="0.3">
      <c r="A11" s="28">
        <v>1</v>
      </c>
      <c r="B11" s="3">
        <v>2</v>
      </c>
      <c r="C11" s="3">
        <v>3</v>
      </c>
      <c r="D11" s="486">
        <v>4</v>
      </c>
      <c r="E11" s="487"/>
      <c r="F11" s="487"/>
      <c r="H11" s="7"/>
      <c r="K11" s="492">
        <v>5</v>
      </c>
      <c r="L11" s="492">
        <v>6</v>
      </c>
    </row>
    <row r="12" spans="1:13" ht="18.75" x14ac:dyDescent="0.3">
      <c r="A12" s="29" t="s">
        <v>320</v>
      </c>
      <c r="B12" s="4"/>
      <c r="C12" s="4"/>
      <c r="D12" s="498">
        <f>D13+D20+D22+D25++D28+D31+D33+D35+D38+D40+D42</f>
        <v>34640.300000000003</v>
      </c>
      <c r="E12" s="498" t="e">
        <f>E13+E20+E22+E25+E28+E31+E33+E35+E38+E40</f>
        <v>#REF!</v>
      </c>
      <c r="F12" s="499" t="e">
        <f>E12/#REF!*100</f>
        <v>#REF!</v>
      </c>
      <c r="G12" s="500">
        <v>21991.3</v>
      </c>
      <c r="H12" s="501">
        <f>G12-D12</f>
        <v>-12649.000000000004</v>
      </c>
      <c r="I12" s="500"/>
      <c r="J12" s="500"/>
      <c r="K12" s="502">
        <v>34223.199999999997</v>
      </c>
      <c r="L12" s="496">
        <f>K12/D12*100</f>
        <v>98.795911120862101</v>
      </c>
      <c r="M12" s="142"/>
    </row>
    <row r="13" spans="1:13" ht="18.75" x14ac:dyDescent="0.3">
      <c r="A13" s="29" t="s">
        <v>7</v>
      </c>
      <c r="B13" s="4" t="s">
        <v>22</v>
      </c>
      <c r="C13" s="4" t="s">
        <v>23</v>
      </c>
      <c r="D13" s="503">
        <f>D14+D15+D16+D17+D18+D19</f>
        <v>11231.8</v>
      </c>
      <c r="E13" s="504">
        <f>E14+E16+E17+E18+E19</f>
        <v>5022</v>
      </c>
      <c r="F13" s="505" t="e">
        <f>E13/#REF!*100</f>
        <v>#REF!</v>
      </c>
      <c r="G13" s="506">
        <v>22561.3</v>
      </c>
      <c r="H13" s="507">
        <f>G13-D12</f>
        <v>-12079.000000000004</v>
      </c>
      <c r="I13" s="506"/>
      <c r="J13" s="506"/>
      <c r="K13" s="497">
        <v>11105.7</v>
      </c>
      <c r="L13" s="497">
        <v>98.9</v>
      </c>
    </row>
    <row r="14" spans="1:13" ht="46.5" customHeight="1" x14ac:dyDescent="0.3">
      <c r="A14" s="30" t="str">
        <f>'прил._6(7)'!B27</f>
        <v>Функционирование высшего должностного лица субъекта Российской Федерации и муниципального образования</v>
      </c>
      <c r="B14" s="9" t="s">
        <v>22</v>
      </c>
      <c r="C14" s="9" t="s">
        <v>24</v>
      </c>
      <c r="D14" s="508">
        <v>853.1</v>
      </c>
      <c r="E14" s="508">
        <v>675</v>
      </c>
      <c r="F14" s="508">
        <v>675</v>
      </c>
      <c r="G14" s="508">
        <v>675</v>
      </c>
      <c r="H14" s="508">
        <v>675</v>
      </c>
      <c r="I14" s="508">
        <v>675</v>
      </c>
      <c r="J14" s="509">
        <v>675</v>
      </c>
      <c r="K14" s="101">
        <v>850.4</v>
      </c>
      <c r="L14" s="492">
        <v>99.7</v>
      </c>
    </row>
    <row r="15" spans="1:13" ht="63" customHeight="1" x14ac:dyDescent="0.3">
      <c r="A15" s="123" t="s">
        <v>174</v>
      </c>
      <c r="B15" s="9" t="s">
        <v>22</v>
      </c>
      <c r="C15" s="9" t="s">
        <v>26</v>
      </c>
      <c r="D15" s="508">
        <v>10</v>
      </c>
      <c r="E15" s="508"/>
      <c r="F15" s="508"/>
      <c r="G15" s="508"/>
      <c r="H15" s="508"/>
      <c r="I15" s="508"/>
      <c r="J15" s="509"/>
      <c r="K15" s="101">
        <v>1.4</v>
      </c>
      <c r="L15" s="495">
        <f>K15/D15*100</f>
        <v>13.999999999999998</v>
      </c>
    </row>
    <row r="16" spans="1:13" ht="56.25" x14ac:dyDescent="0.3">
      <c r="A16" s="31" t="str">
        <f>'прил._6(7)'!B32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9" t="s">
        <v>22</v>
      </c>
      <c r="C16" s="9" t="s">
        <v>25</v>
      </c>
      <c r="D16" s="495">
        <f>'прил._6(7)'!K32</f>
        <v>4754.2</v>
      </c>
      <c r="E16" s="495">
        <v>4243.8999999999996</v>
      </c>
      <c r="F16" s="495">
        <v>4243.8999999999996</v>
      </c>
      <c r="G16" s="495">
        <v>4243.8999999999996</v>
      </c>
      <c r="H16" s="495">
        <v>4243.8999999999996</v>
      </c>
      <c r="I16" s="495">
        <v>4243.8999999999996</v>
      </c>
      <c r="J16" s="510">
        <v>4243.8999999999996</v>
      </c>
      <c r="K16" s="495">
        <v>4655.3</v>
      </c>
      <c r="L16" s="495">
        <f>K16/D16*100</f>
        <v>97.919734129822061</v>
      </c>
    </row>
    <row r="17" spans="1:12" s="11" customFormat="1" ht="37.5" x14ac:dyDescent="0.3">
      <c r="A17" s="32" t="s">
        <v>48</v>
      </c>
      <c r="B17" s="9" t="s">
        <v>22</v>
      </c>
      <c r="C17" s="9" t="s">
        <v>28</v>
      </c>
      <c r="D17" s="495">
        <f>'прил._6(7)'!K20</f>
        <v>70</v>
      </c>
      <c r="E17" s="495">
        <v>58.1</v>
      </c>
      <c r="F17" s="495">
        <v>58.1</v>
      </c>
      <c r="G17" s="495">
        <v>58.1</v>
      </c>
      <c r="H17" s="495">
        <v>58.1</v>
      </c>
      <c r="I17" s="495">
        <v>58.1</v>
      </c>
      <c r="J17" s="510">
        <v>58.1</v>
      </c>
      <c r="K17" s="495">
        <v>70</v>
      </c>
      <c r="L17" s="492">
        <v>100</v>
      </c>
    </row>
    <row r="18" spans="1:12" ht="18.75" x14ac:dyDescent="0.3">
      <c r="A18" s="86" t="str">
        <f>'прил._6(7)'!B47</f>
        <v>Резервные фонды</v>
      </c>
      <c r="B18" s="87" t="s">
        <v>22</v>
      </c>
      <c r="C18" s="87" t="s">
        <v>42</v>
      </c>
      <c r="D18" s="495">
        <f>'прил._6(7)'!K47</f>
        <v>10</v>
      </c>
      <c r="E18" s="495">
        <v>5</v>
      </c>
      <c r="F18" s="495">
        <v>5</v>
      </c>
      <c r="G18" s="495">
        <v>5</v>
      </c>
      <c r="H18" s="495">
        <v>5</v>
      </c>
      <c r="I18" s="495">
        <v>5</v>
      </c>
      <c r="J18" s="510">
        <v>5</v>
      </c>
      <c r="K18" s="495">
        <v>0</v>
      </c>
      <c r="L18" s="492">
        <f>K18/D18*100</f>
        <v>0</v>
      </c>
    </row>
    <row r="19" spans="1:12" ht="18.75" x14ac:dyDescent="0.3">
      <c r="A19" s="86" t="str">
        <f>'прил._6(7)'!B52</f>
        <v>Другие общегосударственные вопросы</v>
      </c>
      <c r="B19" s="87" t="s">
        <v>22</v>
      </c>
      <c r="C19" s="87" t="s">
        <v>41</v>
      </c>
      <c r="D19" s="495">
        <f>'прил._6(7)'!K52</f>
        <v>5534.5</v>
      </c>
      <c r="E19" s="495">
        <v>40</v>
      </c>
      <c r="F19" s="495">
        <v>40</v>
      </c>
      <c r="G19" s="495">
        <v>40</v>
      </c>
      <c r="H19" s="495">
        <v>40</v>
      </c>
      <c r="I19" s="495">
        <v>40</v>
      </c>
      <c r="J19" s="510">
        <v>40</v>
      </c>
      <c r="K19" s="495">
        <v>5528.6</v>
      </c>
      <c r="L19" s="492">
        <v>99.9</v>
      </c>
    </row>
    <row r="20" spans="1:12" ht="18.75" x14ac:dyDescent="0.3">
      <c r="A20" s="33" t="s">
        <v>9</v>
      </c>
      <c r="B20" s="10" t="s">
        <v>24</v>
      </c>
      <c r="C20" s="4" t="s">
        <v>26</v>
      </c>
      <c r="D20" s="511">
        <f>D21</f>
        <v>245.3</v>
      </c>
      <c r="E20" s="8">
        <f>E21</f>
        <v>186</v>
      </c>
      <c r="F20" s="505" t="e">
        <f>E20/#REF!*100</f>
        <v>#REF!</v>
      </c>
      <c r="G20" s="506"/>
      <c r="H20" s="506"/>
      <c r="I20" s="506"/>
      <c r="J20" s="506"/>
      <c r="K20" s="497">
        <v>245.3</v>
      </c>
      <c r="L20" s="497">
        <v>100</v>
      </c>
    </row>
    <row r="21" spans="1:12" ht="18.75" x14ac:dyDescent="0.3">
      <c r="A21" s="31" t="s">
        <v>10</v>
      </c>
      <c r="B21" s="9" t="s">
        <v>24</v>
      </c>
      <c r="C21" s="9" t="s">
        <v>26</v>
      </c>
      <c r="D21" s="495">
        <f>'прил._6(7)'!K69</f>
        <v>245.3</v>
      </c>
      <c r="E21" s="495">
        <v>186</v>
      </c>
      <c r="F21" s="495">
        <v>186</v>
      </c>
      <c r="G21" s="495">
        <v>186</v>
      </c>
      <c r="H21" s="495">
        <v>186</v>
      </c>
      <c r="I21" s="495">
        <v>186</v>
      </c>
      <c r="J21" s="510">
        <v>186</v>
      </c>
      <c r="K21" s="495">
        <v>245.3</v>
      </c>
      <c r="L21" s="492">
        <v>100</v>
      </c>
    </row>
    <row r="22" spans="1:12" ht="18.75" x14ac:dyDescent="0.3">
      <c r="A22" s="33" t="s">
        <v>11</v>
      </c>
      <c r="B22" s="10" t="s">
        <v>26</v>
      </c>
      <c r="C22" s="10" t="s">
        <v>23</v>
      </c>
      <c r="D22" s="511">
        <f>D24+D23</f>
        <v>40</v>
      </c>
      <c r="E22" s="8">
        <f>E23+E24</f>
        <v>262.39999999999998</v>
      </c>
      <c r="F22" s="505" t="e">
        <f>E22/#REF!*100</f>
        <v>#REF!</v>
      </c>
      <c r="G22" s="506"/>
      <c r="H22" s="506"/>
      <c r="I22" s="506"/>
      <c r="J22" s="506"/>
      <c r="K22" s="497">
        <v>39.9</v>
      </c>
      <c r="L22" s="497">
        <v>99.9</v>
      </c>
    </row>
    <row r="23" spans="1:12" ht="37.5" x14ac:dyDescent="0.3">
      <c r="A23" s="417" t="s">
        <v>444</v>
      </c>
      <c r="B23" s="9" t="s">
        <v>26</v>
      </c>
      <c r="C23" s="416" t="s">
        <v>97</v>
      </c>
      <c r="D23" s="495">
        <f>'прил._6(7)'!K71</f>
        <v>20</v>
      </c>
      <c r="E23" s="512">
        <v>262.39999999999998</v>
      </c>
      <c r="F23" s="513" t="e">
        <f>E23/#REF!*100</f>
        <v>#REF!</v>
      </c>
      <c r="G23" s="506" t="s">
        <v>123</v>
      </c>
      <c r="H23" s="506"/>
      <c r="I23" s="506"/>
      <c r="J23" s="506"/>
      <c r="K23" s="492">
        <v>19.899999999999999</v>
      </c>
      <c r="L23" s="492">
        <v>99.9</v>
      </c>
    </row>
    <row r="24" spans="1:12" ht="37.5" customHeight="1" x14ac:dyDescent="0.3">
      <c r="A24" s="417" t="s">
        <v>12</v>
      </c>
      <c r="B24" s="9" t="s">
        <v>26</v>
      </c>
      <c r="C24" s="9">
        <v>14</v>
      </c>
      <c r="D24" s="495">
        <f>'прил._6(7)'!K75</f>
        <v>20</v>
      </c>
      <c r="E24" s="512">
        <v>0</v>
      </c>
      <c r="F24" s="513" t="e">
        <f>E24/#REF!*100</f>
        <v>#REF!</v>
      </c>
      <c r="G24" s="506"/>
      <c r="H24" s="506" t="s">
        <v>124</v>
      </c>
      <c r="I24" s="506"/>
      <c r="J24" s="506"/>
      <c r="K24" s="495">
        <v>20</v>
      </c>
      <c r="L24" s="492">
        <v>100</v>
      </c>
    </row>
    <row r="25" spans="1:12" ht="18.75" x14ac:dyDescent="0.3">
      <c r="A25" s="33" t="s">
        <v>13</v>
      </c>
      <c r="B25" s="10" t="s">
        <v>25</v>
      </c>
      <c r="C25" s="10" t="s">
        <v>23</v>
      </c>
      <c r="D25" s="511">
        <f>'прил._6(7)'!K83</f>
        <v>8778.7999999999993</v>
      </c>
      <c r="E25" s="8" t="e">
        <f>#REF!+#REF!+E26+E27+#REF!</f>
        <v>#REF!</v>
      </c>
      <c r="F25" s="505" t="e">
        <f>E25/#REF!*100</f>
        <v>#REF!</v>
      </c>
      <c r="G25" s="506"/>
      <c r="H25" s="506"/>
      <c r="I25" s="506"/>
      <c r="J25" s="506"/>
      <c r="K25" s="497">
        <v>8718.1</v>
      </c>
      <c r="L25" s="497">
        <v>99.3</v>
      </c>
    </row>
    <row r="26" spans="1:12" s="43" customFormat="1" ht="18.75" x14ac:dyDescent="0.3">
      <c r="A26" s="41" t="s">
        <v>95</v>
      </c>
      <c r="B26" s="42" t="s">
        <v>25</v>
      </c>
      <c r="C26" s="42" t="s">
        <v>27</v>
      </c>
      <c r="D26" s="514">
        <f>'прил._6(7)'!K84</f>
        <v>8550.4</v>
      </c>
      <c r="E26" s="514">
        <v>3150</v>
      </c>
      <c r="F26" s="514">
        <v>3150</v>
      </c>
      <c r="G26" s="514">
        <v>3150</v>
      </c>
      <c r="H26" s="514">
        <v>3150</v>
      </c>
      <c r="I26" s="514">
        <v>3150</v>
      </c>
      <c r="J26" s="515">
        <v>3150</v>
      </c>
      <c r="K26" s="514">
        <v>8489.7000000000007</v>
      </c>
      <c r="L26" s="516">
        <v>99.3</v>
      </c>
    </row>
    <row r="27" spans="1:12" ht="18.75" x14ac:dyDescent="0.3">
      <c r="A27" s="31" t="str">
        <f>'прил._6(7)'!B96</f>
        <v>Связь и информатика</v>
      </c>
      <c r="B27" s="9" t="s">
        <v>25</v>
      </c>
      <c r="C27" s="9" t="s">
        <v>97</v>
      </c>
      <c r="D27" s="495">
        <f>'прил._6(7)'!K100</f>
        <v>228.39999999999998</v>
      </c>
      <c r="E27" s="512">
        <v>156.80000000000001</v>
      </c>
      <c r="F27" s="513" t="e">
        <f>E27/#REF!*100</f>
        <v>#REF!</v>
      </c>
      <c r="G27" s="506"/>
      <c r="H27" s="506"/>
      <c r="I27" s="506"/>
      <c r="J27" s="506"/>
      <c r="K27" s="495">
        <v>228.39999999999998</v>
      </c>
      <c r="L27" s="492">
        <v>100</v>
      </c>
    </row>
    <row r="28" spans="1:12" ht="18.75" x14ac:dyDescent="0.3">
      <c r="A28" s="33" t="s">
        <v>14</v>
      </c>
      <c r="B28" s="10" t="s">
        <v>30</v>
      </c>
      <c r="C28" s="10" t="s">
        <v>23</v>
      </c>
      <c r="D28" s="511">
        <f>'прил._6(7)'!K106</f>
        <v>8290.2000000000007</v>
      </c>
      <c r="E28" s="8">
        <f>E29+E30</f>
        <v>1863.7</v>
      </c>
      <c r="F28" s="505" t="e">
        <f>E28/#REF!*100</f>
        <v>#REF!</v>
      </c>
      <c r="G28" s="506"/>
      <c r="H28" s="506"/>
      <c r="I28" s="506"/>
      <c r="J28" s="506"/>
      <c r="K28" s="497">
        <v>8062.2</v>
      </c>
      <c r="L28" s="497">
        <v>97.3</v>
      </c>
    </row>
    <row r="29" spans="1:12" ht="18.75" x14ac:dyDescent="0.3">
      <c r="A29" s="31" t="s">
        <v>15</v>
      </c>
      <c r="B29" s="9" t="s">
        <v>30</v>
      </c>
      <c r="C29" s="9" t="s">
        <v>24</v>
      </c>
      <c r="D29" s="495">
        <f>'прил._6(7)'!K107</f>
        <v>1309.3</v>
      </c>
      <c r="E29" s="495">
        <v>243.5</v>
      </c>
      <c r="F29" s="495">
        <v>243.5</v>
      </c>
      <c r="G29" s="495">
        <v>243.5</v>
      </c>
      <c r="H29" s="495">
        <v>243.5</v>
      </c>
      <c r="I29" s="495">
        <v>243.5</v>
      </c>
      <c r="J29" s="510">
        <v>243.5</v>
      </c>
      <c r="K29" s="495">
        <v>1309.2</v>
      </c>
      <c r="L29" s="492">
        <v>100</v>
      </c>
    </row>
    <row r="30" spans="1:12" ht="18.75" x14ac:dyDescent="0.3">
      <c r="A30" s="31" t="s">
        <v>16</v>
      </c>
      <c r="B30" s="9" t="s">
        <v>30</v>
      </c>
      <c r="C30" s="9" t="s">
        <v>26</v>
      </c>
      <c r="D30" s="495">
        <f>'прил._6(7)'!K118</f>
        <v>6980.9000000000005</v>
      </c>
      <c r="E30" s="512">
        <v>1620.2</v>
      </c>
      <c r="F30" s="513" t="e">
        <f>E30/#REF!*100</f>
        <v>#REF!</v>
      </c>
      <c r="G30" s="506"/>
      <c r="H30" s="517"/>
      <c r="I30" s="506"/>
      <c r="J30" s="506"/>
      <c r="K30" s="518" t="s">
        <v>467</v>
      </c>
      <c r="L30" s="518" t="s">
        <v>468</v>
      </c>
    </row>
    <row r="31" spans="1:12" ht="18.75" x14ac:dyDescent="0.3">
      <c r="A31" s="33" t="s">
        <v>17</v>
      </c>
      <c r="B31" s="10" t="s">
        <v>29</v>
      </c>
      <c r="C31" s="10" t="s">
        <v>23</v>
      </c>
      <c r="D31" s="511">
        <f>'прил._6(7)'!K147</f>
        <v>10</v>
      </c>
      <c r="E31" s="8">
        <f>E32</f>
        <v>186.7</v>
      </c>
      <c r="F31" s="505" t="e">
        <f>E31/#REF!*100</f>
        <v>#REF!</v>
      </c>
      <c r="G31" s="506"/>
      <c r="H31" s="506"/>
      <c r="I31" s="506"/>
      <c r="J31" s="506"/>
      <c r="K31" s="497">
        <v>8.5</v>
      </c>
      <c r="L31" s="497">
        <f>K31/D31*100</f>
        <v>85</v>
      </c>
    </row>
    <row r="32" spans="1:12" ht="18.75" x14ac:dyDescent="0.3">
      <c r="A32" s="31" t="s">
        <v>162</v>
      </c>
      <c r="B32" s="9" t="s">
        <v>29</v>
      </c>
      <c r="C32" s="9" t="s">
        <v>29</v>
      </c>
      <c r="D32" s="495">
        <v>10</v>
      </c>
      <c r="E32" s="512">
        <v>186.7</v>
      </c>
      <c r="F32" s="513" t="e">
        <f>E32/#REF!*100</f>
        <v>#REF!</v>
      </c>
      <c r="G32" s="506"/>
      <c r="H32" s="506"/>
      <c r="I32" s="506"/>
      <c r="J32" s="506"/>
      <c r="K32" s="492">
        <v>8.5</v>
      </c>
      <c r="L32" s="492">
        <f>K32/D32*100</f>
        <v>85</v>
      </c>
    </row>
    <row r="33" spans="1:256" ht="18.75" x14ac:dyDescent="0.3">
      <c r="A33" s="88" t="s">
        <v>18</v>
      </c>
      <c r="B33" s="89" t="s">
        <v>31</v>
      </c>
      <c r="C33" s="89" t="s">
        <v>23</v>
      </c>
      <c r="D33" s="511">
        <f>'прил._6(7)'!K153</f>
        <v>5341.4</v>
      </c>
      <c r="E33" s="8">
        <f>E34</f>
        <v>2141.6999999999998</v>
      </c>
      <c r="F33" s="505" t="e">
        <f>E33/#REF!*100</f>
        <v>#REF!</v>
      </c>
      <c r="G33" s="506"/>
      <c r="H33" s="506"/>
      <c r="I33" s="506"/>
      <c r="J33" s="506"/>
      <c r="K33" s="497">
        <v>5341.2</v>
      </c>
      <c r="L33" s="497">
        <v>100</v>
      </c>
    </row>
    <row r="34" spans="1:256" ht="18.75" x14ac:dyDescent="0.3">
      <c r="A34" s="90" t="s">
        <v>19</v>
      </c>
      <c r="B34" s="87" t="s">
        <v>31</v>
      </c>
      <c r="C34" s="87" t="s">
        <v>22</v>
      </c>
      <c r="D34" s="495">
        <f>'прил._6(7)'!K154</f>
        <v>5341.4</v>
      </c>
      <c r="E34" s="512">
        <v>2141.6999999999998</v>
      </c>
      <c r="F34" s="513" t="e">
        <f>E34/#REF!*100</f>
        <v>#REF!</v>
      </c>
      <c r="G34" s="506"/>
      <c r="H34" s="506"/>
      <c r="I34" s="506"/>
      <c r="J34" s="506"/>
      <c r="K34" s="492">
        <v>5341.2</v>
      </c>
      <c r="L34" s="492">
        <v>100</v>
      </c>
    </row>
    <row r="35" spans="1:256" ht="18.75" x14ac:dyDescent="0.25">
      <c r="A35" s="34" t="s">
        <v>38</v>
      </c>
      <c r="B35" s="37">
        <v>10</v>
      </c>
      <c r="C35" s="38" t="s">
        <v>120</v>
      </c>
      <c r="D35" s="511">
        <f>'прил._6(7)'!K168</f>
        <v>473</v>
      </c>
      <c r="E35" s="8">
        <f>E36</f>
        <v>370</v>
      </c>
      <c r="F35" s="505" t="e">
        <f>E35/#REF!*100</f>
        <v>#REF!</v>
      </c>
      <c r="G35" s="506"/>
      <c r="H35" s="506"/>
      <c r="I35" s="506"/>
      <c r="J35" s="506"/>
      <c r="K35" s="511">
        <v>473</v>
      </c>
      <c r="L35" s="497">
        <v>100</v>
      </c>
    </row>
    <row r="36" spans="1:256" ht="18.75" x14ac:dyDescent="0.25">
      <c r="A36" s="35" t="s">
        <v>39</v>
      </c>
      <c r="B36" s="39">
        <v>10</v>
      </c>
      <c r="C36" s="40" t="s">
        <v>121</v>
      </c>
      <c r="D36" s="495">
        <f>'прил._6(7)'!K173</f>
        <v>453</v>
      </c>
      <c r="E36" s="495">
        <v>370</v>
      </c>
      <c r="F36" s="495">
        <v>370</v>
      </c>
      <c r="G36" s="495">
        <v>370</v>
      </c>
      <c r="H36" s="495">
        <v>370</v>
      </c>
      <c r="I36" s="495">
        <v>370</v>
      </c>
      <c r="J36" s="510">
        <v>370</v>
      </c>
      <c r="K36" s="495">
        <v>453</v>
      </c>
      <c r="L36" s="492">
        <v>100</v>
      </c>
    </row>
    <row r="37" spans="1:256" ht="18.75" x14ac:dyDescent="0.25">
      <c r="A37" s="35" t="s">
        <v>113</v>
      </c>
      <c r="B37" s="39">
        <v>10</v>
      </c>
      <c r="C37" s="6" t="s">
        <v>26</v>
      </c>
      <c r="D37" s="495">
        <f>'прил._6(7)'!K174</f>
        <v>20</v>
      </c>
      <c r="E37" s="495"/>
      <c r="F37" s="495"/>
      <c r="G37" s="519"/>
      <c r="H37" s="519"/>
      <c r="I37" s="519"/>
      <c r="J37" s="519"/>
      <c r="K37" s="495">
        <v>20</v>
      </c>
      <c r="L37" s="492">
        <v>100</v>
      </c>
    </row>
    <row r="38" spans="1:256" ht="18.75" x14ac:dyDescent="0.3">
      <c r="A38" s="29" t="s">
        <v>208</v>
      </c>
      <c r="B38" s="10" t="s">
        <v>42</v>
      </c>
      <c r="C38" s="10" t="s">
        <v>23</v>
      </c>
      <c r="D38" s="511">
        <f>'прил._6(7)'!K179</f>
        <v>147.5</v>
      </c>
      <c r="E38" s="8">
        <f>E39</f>
        <v>156.9</v>
      </c>
      <c r="F38" s="505" t="e">
        <f>E38/#REF!*100</f>
        <v>#REF!</v>
      </c>
      <c r="G38" s="506"/>
      <c r="H38" s="506"/>
      <c r="I38" s="506"/>
      <c r="J38" s="506"/>
      <c r="K38" s="497">
        <v>147.19999999999999</v>
      </c>
      <c r="L38" s="497">
        <v>99.8</v>
      </c>
    </row>
    <row r="39" spans="1:256" ht="18.75" x14ac:dyDescent="0.3">
      <c r="A39" s="31" t="s">
        <v>20</v>
      </c>
      <c r="B39" s="9" t="s">
        <v>42</v>
      </c>
      <c r="C39" s="9" t="s">
        <v>24</v>
      </c>
      <c r="D39" s="495">
        <f>'прил._6(7)'!K180</f>
        <v>147.5</v>
      </c>
      <c r="E39" s="512">
        <v>156.9</v>
      </c>
      <c r="F39" s="513" t="e">
        <f>E39/#REF!*100</f>
        <v>#REF!</v>
      </c>
      <c r="G39" s="506"/>
      <c r="H39" s="506" t="s">
        <v>122</v>
      </c>
      <c r="I39" s="506"/>
      <c r="J39" s="506"/>
      <c r="K39" s="492">
        <v>147.19999999999999</v>
      </c>
      <c r="L39" s="492">
        <v>99.8</v>
      </c>
    </row>
    <row r="40" spans="1:256" ht="18.75" x14ac:dyDescent="0.25">
      <c r="A40" s="34" t="s">
        <v>44</v>
      </c>
      <c r="B40" s="5" t="s">
        <v>40</v>
      </c>
      <c r="C40" s="5" t="s">
        <v>23</v>
      </c>
      <c r="D40" s="511">
        <f>'прил._6(7)'!K186</f>
        <v>81.3</v>
      </c>
      <c r="E40" s="8" t="e">
        <f>#REF!+E41</f>
        <v>#REF!</v>
      </c>
      <c r="F40" s="505" t="e">
        <f>E40/#REF!*100</f>
        <v>#REF!</v>
      </c>
      <c r="G40" s="506"/>
      <c r="H40" s="506"/>
      <c r="I40" s="506"/>
      <c r="J40" s="506"/>
      <c r="K40" s="511">
        <v>81.3</v>
      </c>
      <c r="L40" s="497">
        <v>100</v>
      </c>
    </row>
    <row r="41" spans="1:256" ht="18.75" x14ac:dyDescent="0.25">
      <c r="A41" s="30" t="s">
        <v>45</v>
      </c>
      <c r="B41" s="6">
        <v>12</v>
      </c>
      <c r="C41" s="6" t="s">
        <v>24</v>
      </c>
      <c r="D41" s="495">
        <f>'прил._6(7)'!K187</f>
        <v>81.3</v>
      </c>
      <c r="E41" s="519"/>
      <c r="F41" s="519"/>
      <c r="G41" s="519"/>
      <c r="H41" s="519"/>
      <c r="I41" s="519"/>
      <c r="J41" s="519"/>
      <c r="K41" s="495">
        <v>81.3</v>
      </c>
      <c r="L41" s="492">
        <v>100</v>
      </c>
    </row>
    <row r="42" spans="1:256" s="69" customFormat="1" ht="18.75" x14ac:dyDescent="0.25">
      <c r="A42" s="418" t="s">
        <v>445</v>
      </c>
      <c r="B42" s="185" t="s">
        <v>41</v>
      </c>
      <c r="C42" s="185" t="s">
        <v>23</v>
      </c>
      <c r="D42" s="520">
        <f>'прил._6(7)'!K192</f>
        <v>1</v>
      </c>
      <c r="E42" s="521"/>
      <c r="F42" s="521"/>
      <c r="G42" s="521"/>
      <c r="H42" s="521"/>
      <c r="I42" s="521"/>
      <c r="J42" s="521"/>
      <c r="K42" s="522">
        <v>0.8</v>
      </c>
      <c r="L42" s="523">
        <f>K42/D42*100</f>
        <v>80</v>
      </c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8"/>
      <c r="DS42" s="68"/>
      <c r="DT42" s="68"/>
      <c r="DU42" s="68"/>
      <c r="DV42" s="68"/>
      <c r="DW42" s="68"/>
      <c r="DX42" s="68"/>
      <c r="DY42" s="68"/>
      <c r="DZ42" s="68"/>
      <c r="EA42" s="68"/>
      <c r="EB42" s="68"/>
      <c r="EC42" s="68"/>
      <c r="ED42" s="68"/>
      <c r="EE42" s="68"/>
      <c r="EF42" s="68"/>
      <c r="EG42" s="68"/>
      <c r="EH42" s="68"/>
      <c r="EI42" s="68"/>
      <c r="EJ42" s="68"/>
      <c r="EK42" s="68"/>
      <c r="EL42" s="68"/>
      <c r="EM42" s="68"/>
      <c r="EN42" s="68"/>
      <c r="EO42" s="68"/>
      <c r="EP42" s="68"/>
      <c r="EQ42" s="68"/>
      <c r="ER42" s="68"/>
      <c r="ES42" s="68"/>
      <c r="ET42" s="68"/>
      <c r="EU42" s="68"/>
      <c r="EV42" s="68"/>
      <c r="EW42" s="68"/>
      <c r="EX42" s="68"/>
      <c r="EY42" s="68"/>
      <c r="EZ42" s="68"/>
      <c r="FA42" s="68"/>
      <c r="FB42" s="68"/>
      <c r="FC42" s="68"/>
      <c r="FD42" s="68"/>
      <c r="FE42" s="68"/>
      <c r="FF42" s="68"/>
      <c r="FG42" s="68"/>
      <c r="FH42" s="68"/>
      <c r="FI42" s="68"/>
      <c r="FJ42" s="68"/>
      <c r="FK42" s="68"/>
      <c r="FL42" s="68"/>
      <c r="FM42" s="68"/>
      <c r="FN42" s="68"/>
      <c r="FO42" s="68"/>
      <c r="FP42" s="68"/>
      <c r="FQ42" s="68"/>
      <c r="FR42" s="68"/>
      <c r="FS42" s="68"/>
      <c r="FT42" s="68"/>
      <c r="FU42" s="68"/>
      <c r="FV42" s="68"/>
      <c r="FW42" s="68"/>
      <c r="FX42" s="68"/>
      <c r="FY42" s="68"/>
      <c r="FZ42" s="68"/>
      <c r="GA42" s="68"/>
      <c r="GB42" s="68"/>
      <c r="GC42" s="68"/>
      <c r="GD42" s="68"/>
      <c r="GE42" s="68"/>
      <c r="GF42" s="68"/>
      <c r="GG42" s="68"/>
      <c r="GH42" s="68"/>
      <c r="GI42" s="68"/>
      <c r="GJ42" s="68"/>
      <c r="GK42" s="68"/>
      <c r="GL42" s="68"/>
      <c r="GM42" s="68"/>
      <c r="GN42" s="68"/>
      <c r="GO42" s="68"/>
      <c r="GP42" s="68"/>
      <c r="GQ42" s="68"/>
      <c r="GR42" s="68"/>
      <c r="GS42" s="68"/>
      <c r="GT42" s="68"/>
      <c r="GU42" s="68"/>
      <c r="GV42" s="68"/>
      <c r="GW42" s="68"/>
      <c r="GX42" s="68"/>
      <c r="GY42" s="68"/>
      <c r="GZ42" s="68"/>
      <c r="HA42" s="68"/>
      <c r="HB42" s="68"/>
      <c r="HC42" s="68"/>
      <c r="HD42" s="68"/>
      <c r="HE42" s="68"/>
      <c r="HF42" s="68"/>
      <c r="HG42" s="68"/>
      <c r="HH42" s="68"/>
      <c r="HI42" s="68"/>
      <c r="HJ42" s="68"/>
      <c r="HK42" s="68"/>
      <c r="HL42" s="68"/>
      <c r="HM42" s="68"/>
      <c r="HN42" s="68"/>
      <c r="HO42" s="68"/>
      <c r="HP42" s="68"/>
      <c r="HQ42" s="68"/>
      <c r="HR42" s="68"/>
      <c r="HS42" s="68"/>
      <c r="HT42" s="68"/>
      <c r="HU42" s="68"/>
      <c r="HV42" s="68"/>
      <c r="HW42" s="68"/>
      <c r="HX42" s="68"/>
      <c r="HY42" s="68"/>
      <c r="HZ42" s="68"/>
      <c r="IA42" s="68"/>
      <c r="IB42" s="68"/>
      <c r="IC42" s="68"/>
      <c r="ID42" s="68"/>
      <c r="IE42" s="68"/>
      <c r="IF42" s="68"/>
      <c r="IG42" s="68"/>
      <c r="IH42" s="68"/>
      <c r="II42" s="68"/>
      <c r="IJ42" s="68"/>
      <c r="IK42" s="68"/>
      <c r="IL42" s="68"/>
      <c r="IM42" s="68"/>
      <c r="IN42" s="68"/>
      <c r="IO42" s="68"/>
      <c r="IP42" s="68"/>
      <c r="IQ42" s="68"/>
      <c r="IR42" s="68"/>
      <c r="IS42" s="68"/>
      <c r="IT42" s="68"/>
      <c r="IU42" s="68"/>
      <c r="IV42" s="68"/>
    </row>
    <row r="43" spans="1:256" ht="18.75" x14ac:dyDescent="0.25">
      <c r="A43" s="419" t="s">
        <v>446</v>
      </c>
      <c r="B43" s="70">
        <v>13</v>
      </c>
      <c r="C43" s="70" t="s">
        <v>22</v>
      </c>
      <c r="D43" s="524">
        <f>D42</f>
        <v>1</v>
      </c>
      <c r="E43" s="525"/>
      <c r="F43" s="526"/>
      <c r="G43" s="527"/>
      <c r="H43" s="527"/>
      <c r="I43" s="527"/>
      <c r="J43" s="527"/>
      <c r="K43" s="528">
        <v>0.8</v>
      </c>
      <c r="L43" s="529">
        <f>K43/D43*100</f>
        <v>80</v>
      </c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67"/>
      <c r="CP43" s="67"/>
      <c r="CQ43" s="67"/>
      <c r="CR43" s="67"/>
      <c r="CS43" s="67"/>
      <c r="CT43" s="67"/>
      <c r="CU43" s="67"/>
      <c r="CV43" s="67"/>
      <c r="CW43" s="67"/>
      <c r="CX43" s="67"/>
      <c r="CY43" s="67"/>
      <c r="CZ43" s="67"/>
      <c r="DA43" s="67"/>
      <c r="DB43" s="67"/>
      <c r="DC43" s="67"/>
      <c r="DD43" s="67"/>
      <c r="DE43" s="67"/>
      <c r="DF43" s="67"/>
      <c r="DG43" s="67"/>
      <c r="DH43" s="67"/>
      <c r="DI43" s="67"/>
      <c r="DJ43" s="67"/>
      <c r="DK43" s="67"/>
      <c r="DL43" s="67"/>
      <c r="DM43" s="67"/>
      <c r="DN43" s="67"/>
      <c r="DO43" s="67"/>
      <c r="DP43" s="67"/>
      <c r="DQ43" s="67"/>
      <c r="DR43" s="67"/>
      <c r="DS43" s="67"/>
      <c r="DT43" s="67"/>
      <c r="DU43" s="67"/>
      <c r="DV43" s="67"/>
      <c r="DW43" s="67"/>
      <c r="DX43" s="67"/>
      <c r="DY43" s="67"/>
      <c r="DZ43" s="67"/>
      <c r="EA43" s="67"/>
      <c r="EB43" s="67"/>
      <c r="EC43" s="67"/>
      <c r="ED43" s="67"/>
      <c r="EE43" s="67"/>
      <c r="EF43" s="67"/>
      <c r="EG43" s="67"/>
      <c r="EH43" s="67"/>
      <c r="EI43" s="67"/>
      <c r="EJ43" s="67"/>
      <c r="EK43" s="67"/>
      <c r="EL43" s="67"/>
      <c r="EM43" s="67"/>
      <c r="EN43" s="67"/>
      <c r="EO43" s="67"/>
      <c r="EP43" s="67"/>
      <c r="EQ43" s="67"/>
      <c r="ER43" s="67"/>
      <c r="ES43" s="67"/>
      <c r="ET43" s="67"/>
      <c r="EU43" s="67"/>
      <c r="EV43" s="67"/>
      <c r="EW43" s="67"/>
      <c r="EX43" s="67"/>
      <c r="EY43" s="67"/>
      <c r="EZ43" s="67"/>
      <c r="FA43" s="67"/>
      <c r="FB43" s="67"/>
      <c r="FC43" s="67"/>
      <c r="FD43" s="67"/>
      <c r="FE43" s="67"/>
      <c r="FF43" s="67"/>
      <c r="FG43" s="67"/>
      <c r="FH43" s="67"/>
      <c r="FI43" s="67"/>
      <c r="FJ43" s="67"/>
      <c r="FK43" s="67"/>
      <c r="FL43" s="67"/>
      <c r="FM43" s="67"/>
      <c r="FN43" s="67"/>
      <c r="FO43" s="67"/>
      <c r="FP43" s="67"/>
      <c r="FQ43" s="67"/>
      <c r="FR43" s="67"/>
      <c r="FS43" s="67"/>
      <c r="FT43" s="67"/>
      <c r="FU43" s="67"/>
      <c r="FV43" s="67"/>
      <c r="FW43" s="67"/>
      <c r="FX43" s="67"/>
      <c r="FY43" s="67"/>
      <c r="FZ43" s="67"/>
      <c r="GA43" s="67"/>
      <c r="GB43" s="67"/>
      <c r="GC43" s="67"/>
      <c r="GD43" s="67"/>
      <c r="GE43" s="67"/>
      <c r="GF43" s="67"/>
      <c r="GG43" s="67"/>
      <c r="GH43" s="67"/>
      <c r="GI43" s="67"/>
      <c r="GJ43" s="67"/>
      <c r="GK43" s="67"/>
      <c r="GL43" s="67"/>
      <c r="GM43" s="67"/>
      <c r="GN43" s="67"/>
      <c r="GO43" s="67"/>
      <c r="GP43" s="67"/>
      <c r="GQ43" s="67"/>
      <c r="GR43" s="67"/>
      <c r="GS43" s="67"/>
      <c r="GT43" s="67"/>
      <c r="GU43" s="67"/>
      <c r="GV43" s="67"/>
      <c r="GW43" s="67"/>
      <c r="GX43" s="67"/>
      <c r="GY43" s="67"/>
      <c r="GZ43" s="67"/>
      <c r="HA43" s="67"/>
      <c r="HB43" s="67"/>
      <c r="HC43" s="67"/>
      <c r="HD43" s="67"/>
      <c r="HE43" s="67"/>
      <c r="HF43" s="67"/>
      <c r="HG43" s="67"/>
      <c r="HH43" s="67"/>
      <c r="HI43" s="67"/>
      <c r="HJ43" s="67"/>
      <c r="HK43" s="67"/>
      <c r="HL43" s="67"/>
      <c r="HM43" s="67"/>
      <c r="HN43" s="67"/>
      <c r="HO43" s="67"/>
      <c r="HP43" s="67"/>
      <c r="HQ43" s="67"/>
      <c r="HR43" s="67"/>
      <c r="HS43" s="67"/>
      <c r="HT43" s="67"/>
      <c r="HU43" s="67"/>
      <c r="HV43" s="67"/>
      <c r="HW43" s="67"/>
      <c r="HX43" s="67"/>
      <c r="HY43" s="67"/>
      <c r="HZ43" s="67"/>
      <c r="IA43" s="67"/>
      <c r="IB43" s="67"/>
      <c r="IC43" s="67"/>
      <c r="ID43" s="67"/>
      <c r="IE43" s="67"/>
      <c r="IF43" s="67"/>
      <c r="IG43" s="67"/>
      <c r="IH43" s="67"/>
      <c r="II43" s="67"/>
      <c r="IJ43" s="67"/>
      <c r="IK43" s="67"/>
      <c r="IL43" s="67"/>
      <c r="IM43" s="67"/>
      <c r="IN43" s="67"/>
      <c r="IO43" s="67"/>
      <c r="IP43" s="67"/>
      <c r="IQ43" s="67"/>
      <c r="IR43" s="67"/>
      <c r="IS43" s="67"/>
      <c r="IT43" s="67"/>
      <c r="IU43" s="67"/>
      <c r="IV43" s="67"/>
    </row>
    <row r="44" spans="1:256" ht="18.75" x14ac:dyDescent="0.3">
      <c r="E44" s="52"/>
      <c r="F44" s="53"/>
      <c r="K44" s="66"/>
      <c r="L44" s="65"/>
    </row>
    <row r="46" spans="1:256" ht="15" customHeight="1" x14ac:dyDescent="0.25">
      <c r="A46" s="44" t="s">
        <v>410</v>
      </c>
      <c r="B46" s="44"/>
      <c r="C46" s="44"/>
    </row>
  </sheetData>
  <mergeCells count="2">
    <mergeCell ref="A8:D8"/>
    <mergeCell ref="K6:L6"/>
  </mergeCells>
  <phoneticPr fontId="36" type="noConversion"/>
  <pageMargins left="0.70866141732283472" right="0.21" top="0.34" bottom="0.32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1"/>
  <sheetViews>
    <sheetView tabSelected="1" zoomScale="70" zoomScaleNormal="70" zoomScaleSheetLayoutView="100" workbookViewId="0">
      <selection activeCell="L6" sqref="L6"/>
    </sheetView>
  </sheetViews>
  <sheetFormatPr defaultColWidth="45.28515625" defaultRowHeight="15" x14ac:dyDescent="0.25"/>
  <cols>
    <col min="1" max="1" width="5.140625" style="12" customWidth="1"/>
    <col min="2" max="2" width="51" style="12" customWidth="1"/>
    <col min="3" max="3" width="3.7109375" style="12" customWidth="1"/>
    <col min="4" max="5" width="5" style="12" customWidth="1"/>
    <col min="6" max="6" width="9" style="12" customWidth="1"/>
    <col min="7" max="7" width="4.7109375" style="13" customWidth="1"/>
    <col min="8" max="8" width="21.5703125" style="12" customWidth="1"/>
    <col min="9" max="9" width="13" style="12" hidden="1" customWidth="1"/>
    <col min="10" max="10" width="2.7109375" style="12" hidden="1" customWidth="1"/>
    <col min="11" max="11" width="15" style="12" customWidth="1"/>
    <col min="12" max="12" width="16.7109375" style="12" customWidth="1"/>
    <col min="13" max="254" width="9.140625" style="12" customWidth="1"/>
    <col min="255" max="255" width="3.85546875" style="12" customWidth="1"/>
    <col min="256" max="16384" width="45.28515625" style="12"/>
  </cols>
  <sheetData>
    <row r="1" spans="1:16" x14ac:dyDescent="0.25">
      <c r="C1" s="363"/>
      <c r="D1" s="363"/>
      <c r="E1" s="363"/>
      <c r="F1" s="363"/>
      <c r="G1" s="363"/>
      <c r="H1" s="363"/>
    </row>
    <row r="2" spans="1:16" x14ac:dyDescent="0.25">
      <c r="C2" s="610"/>
      <c r="D2" s="610"/>
      <c r="E2" s="610"/>
      <c r="F2" s="610"/>
      <c r="G2" s="610"/>
      <c r="H2" s="610"/>
      <c r="I2" s="13"/>
      <c r="J2" s="13"/>
      <c r="K2" s="13"/>
      <c r="L2" s="13" t="s">
        <v>476</v>
      </c>
      <c r="M2" s="13"/>
      <c r="N2" s="13"/>
    </row>
    <row r="3" spans="1:16" x14ac:dyDescent="0.25">
      <c r="C3" s="610"/>
      <c r="D3" s="610"/>
      <c r="E3" s="610"/>
      <c r="F3" s="610"/>
      <c r="G3" s="610"/>
      <c r="H3" s="610"/>
      <c r="K3" s="610" t="s">
        <v>0</v>
      </c>
      <c r="L3" s="610"/>
    </row>
    <row r="4" spans="1:16" x14ac:dyDescent="0.25">
      <c r="C4" s="610"/>
      <c r="D4" s="610"/>
      <c r="E4" s="610"/>
      <c r="F4" s="610"/>
      <c r="G4" s="610"/>
      <c r="H4" s="610"/>
      <c r="L4" s="577" t="s">
        <v>116</v>
      </c>
    </row>
    <row r="5" spans="1:16" x14ac:dyDescent="0.25">
      <c r="C5" s="610"/>
      <c r="D5" s="610"/>
      <c r="E5" s="610"/>
      <c r="F5" s="610"/>
      <c r="G5" s="610"/>
      <c r="H5" s="610"/>
      <c r="L5" s="577" t="s">
        <v>2</v>
      </c>
    </row>
    <row r="6" spans="1:16" x14ac:dyDescent="0.25">
      <c r="C6" s="610"/>
      <c r="D6" s="610"/>
      <c r="E6" s="610"/>
      <c r="F6" s="610"/>
      <c r="G6" s="610"/>
      <c r="H6" s="610"/>
      <c r="L6" s="577" t="s">
        <v>481</v>
      </c>
    </row>
    <row r="7" spans="1:16" ht="52.5" customHeight="1" x14ac:dyDescent="0.25">
      <c r="A7" s="609" t="s">
        <v>321</v>
      </c>
      <c r="B7" s="609"/>
      <c r="C7" s="609"/>
      <c r="D7" s="609"/>
      <c r="E7" s="609"/>
      <c r="F7" s="609"/>
      <c r="G7" s="609"/>
      <c r="H7" s="609"/>
      <c r="I7" s="609"/>
      <c r="J7" s="609"/>
      <c r="K7" s="609"/>
      <c r="L7" s="609"/>
    </row>
    <row r="8" spans="1:16" x14ac:dyDescent="0.25">
      <c r="H8" s="14" t="s">
        <v>58</v>
      </c>
    </row>
    <row r="9" spans="1:16" ht="223.5" customHeight="1" x14ac:dyDescent="0.25">
      <c r="A9" s="15" t="s">
        <v>59</v>
      </c>
      <c r="B9" s="15" t="s">
        <v>4</v>
      </c>
      <c r="C9" s="611" t="s">
        <v>32</v>
      </c>
      <c r="D9" s="612"/>
      <c r="E9" s="612"/>
      <c r="F9" s="613"/>
      <c r="G9" s="62" t="s">
        <v>33</v>
      </c>
      <c r="H9" s="55" t="s">
        <v>464</v>
      </c>
      <c r="I9" s="24" t="s">
        <v>119</v>
      </c>
      <c r="J9" s="488" t="s">
        <v>118</v>
      </c>
      <c r="K9" s="55" t="s">
        <v>465</v>
      </c>
      <c r="L9" s="55" t="s">
        <v>466</v>
      </c>
    </row>
    <row r="10" spans="1:16" x14ac:dyDescent="0.25">
      <c r="A10" s="16">
        <v>1</v>
      </c>
      <c r="B10" s="16">
        <v>2</v>
      </c>
      <c r="C10" s="614">
        <v>6</v>
      </c>
      <c r="D10" s="615"/>
      <c r="E10" s="615"/>
      <c r="F10" s="616"/>
      <c r="G10" s="63">
        <v>7</v>
      </c>
      <c r="H10" s="16">
        <v>8</v>
      </c>
      <c r="K10" s="493">
        <v>9</v>
      </c>
      <c r="L10" s="493">
        <v>10</v>
      </c>
    </row>
    <row r="11" spans="1:16" ht="16.5" customHeight="1" x14ac:dyDescent="0.25">
      <c r="A11" s="17"/>
      <c r="B11" s="58" t="s">
        <v>62</v>
      </c>
      <c r="C11" s="59"/>
      <c r="D11" s="59"/>
      <c r="E11" s="59"/>
      <c r="F11" s="59"/>
      <c r="G11" s="17"/>
      <c r="H11" s="530">
        <f>H12+H16+H25+H36+H48+H53+H58+H63+H67+H71+H75+H82+H86+H97+H115+H119+H143+H147+H151</f>
        <v>34640.299999999996</v>
      </c>
      <c r="I11" s="531"/>
      <c r="J11" s="531"/>
      <c r="K11" s="532">
        <v>34223.199999999997</v>
      </c>
      <c r="L11" s="533">
        <f>K11/H11*100</f>
        <v>98.795911120862129</v>
      </c>
      <c r="P11" s="21"/>
    </row>
    <row r="12" spans="1:16" s="18" customFormat="1" ht="47.25" hidden="1" x14ac:dyDescent="0.3">
      <c r="A12" s="234">
        <v>1</v>
      </c>
      <c r="B12" s="239" t="s">
        <v>322</v>
      </c>
      <c r="C12" s="240" t="s">
        <v>24</v>
      </c>
      <c r="D12" s="240" t="s">
        <v>65</v>
      </c>
      <c r="E12" s="240" t="s">
        <v>23</v>
      </c>
      <c r="F12" s="240" t="s">
        <v>126</v>
      </c>
      <c r="G12" s="240"/>
      <c r="H12" s="534">
        <f>H13</f>
        <v>0</v>
      </c>
      <c r="I12" s="535"/>
      <c r="J12" s="535"/>
      <c r="K12" s="536"/>
      <c r="L12" s="537"/>
    </row>
    <row r="13" spans="1:16" ht="18.75" hidden="1" x14ac:dyDescent="0.3">
      <c r="A13" s="235"/>
      <c r="B13" s="241" t="s">
        <v>101</v>
      </c>
      <c r="C13" s="242" t="s">
        <v>24</v>
      </c>
      <c r="D13" s="242" t="s">
        <v>74</v>
      </c>
      <c r="E13" s="242" t="s">
        <v>23</v>
      </c>
      <c r="F13" s="242" t="s">
        <v>126</v>
      </c>
      <c r="G13" s="242"/>
      <c r="H13" s="538">
        <f>H15</f>
        <v>0</v>
      </c>
      <c r="I13" s="531"/>
      <c r="J13" s="531"/>
      <c r="K13" s="539"/>
      <c r="L13" s="540"/>
    </row>
    <row r="14" spans="1:16" ht="71.25" hidden="1" customHeight="1" x14ac:dyDescent="0.3">
      <c r="A14" s="235"/>
      <c r="B14" s="282" t="s">
        <v>156</v>
      </c>
      <c r="C14" s="242" t="s">
        <v>24</v>
      </c>
      <c r="D14" s="242" t="s">
        <v>74</v>
      </c>
      <c r="E14" s="242" t="s">
        <v>23</v>
      </c>
      <c r="F14" s="242" t="s">
        <v>125</v>
      </c>
      <c r="G14" s="242"/>
      <c r="H14" s="538">
        <f>H15</f>
        <v>0</v>
      </c>
      <c r="I14" s="531"/>
      <c r="J14" s="531"/>
      <c r="K14" s="539"/>
      <c r="L14" s="540"/>
    </row>
    <row r="15" spans="1:16" ht="33.75" hidden="1" customHeight="1" x14ac:dyDescent="0.3">
      <c r="A15" s="235"/>
      <c r="B15" s="243" t="s">
        <v>79</v>
      </c>
      <c r="C15" s="242" t="s">
        <v>24</v>
      </c>
      <c r="D15" s="242" t="s">
        <v>74</v>
      </c>
      <c r="E15" s="242" t="s">
        <v>23</v>
      </c>
      <c r="F15" s="242" t="s">
        <v>125</v>
      </c>
      <c r="G15" s="242" t="s">
        <v>80</v>
      </c>
      <c r="H15" s="538">
        <f>'прил._6(7)'!K88</f>
        <v>0</v>
      </c>
      <c r="I15" s="531"/>
      <c r="J15" s="531"/>
      <c r="K15" s="541"/>
      <c r="L15" s="540"/>
    </row>
    <row r="16" spans="1:16" s="18" customFormat="1" ht="63" x14ac:dyDescent="0.3">
      <c r="A16" s="234">
        <v>1</v>
      </c>
      <c r="B16" s="239" t="s">
        <v>323</v>
      </c>
      <c r="C16" s="240" t="s">
        <v>25</v>
      </c>
      <c r="D16" s="240" t="s">
        <v>65</v>
      </c>
      <c r="E16" s="240" t="s">
        <v>23</v>
      </c>
      <c r="F16" s="240" t="s">
        <v>126</v>
      </c>
      <c r="G16" s="240"/>
      <c r="H16" s="534">
        <f>'прил.5(6)'!H17</f>
        <v>9149</v>
      </c>
      <c r="I16" s="535"/>
      <c r="J16" s="535"/>
      <c r="K16" s="442" t="s">
        <v>469</v>
      </c>
      <c r="L16" s="542" t="s">
        <v>472</v>
      </c>
    </row>
    <row r="17" spans="1:12" ht="39" customHeight="1" x14ac:dyDescent="0.3">
      <c r="A17" s="235"/>
      <c r="B17" s="244" t="s">
        <v>324</v>
      </c>
      <c r="C17" s="242" t="s">
        <v>25</v>
      </c>
      <c r="D17" s="242" t="s">
        <v>74</v>
      </c>
      <c r="E17" s="242" t="s">
        <v>23</v>
      </c>
      <c r="F17" s="242" t="s">
        <v>126</v>
      </c>
      <c r="G17" s="242"/>
      <c r="H17" s="538">
        <f>H18+H20+H22</f>
        <v>9149</v>
      </c>
      <c r="I17" s="531"/>
      <c r="J17" s="531"/>
      <c r="K17" s="278" t="s">
        <v>469</v>
      </c>
      <c r="L17" s="549" t="s">
        <v>472</v>
      </c>
    </row>
    <row r="18" spans="1:12" ht="57" customHeight="1" x14ac:dyDescent="0.3">
      <c r="A18" s="235"/>
      <c r="B18" s="365" t="s">
        <v>460</v>
      </c>
      <c r="C18" s="242" t="s">
        <v>25</v>
      </c>
      <c r="D18" s="242" t="s">
        <v>74</v>
      </c>
      <c r="E18" s="242" t="s">
        <v>23</v>
      </c>
      <c r="F18" s="242" t="s">
        <v>461</v>
      </c>
      <c r="G18" s="242"/>
      <c r="H18" s="538">
        <f>H19</f>
        <v>458.3</v>
      </c>
      <c r="I18" s="531"/>
      <c r="J18" s="531"/>
      <c r="K18" s="539">
        <v>458.2</v>
      </c>
      <c r="L18" s="540">
        <v>99.9</v>
      </c>
    </row>
    <row r="19" spans="1:12" ht="39" customHeight="1" x14ac:dyDescent="0.3">
      <c r="A19" s="235"/>
      <c r="B19" s="365" t="s">
        <v>79</v>
      </c>
      <c r="C19" s="242" t="s">
        <v>25</v>
      </c>
      <c r="D19" s="242" t="s">
        <v>74</v>
      </c>
      <c r="E19" s="242" t="s">
        <v>23</v>
      </c>
      <c r="F19" s="242" t="s">
        <v>461</v>
      </c>
      <c r="G19" s="242" t="s">
        <v>80</v>
      </c>
      <c r="H19" s="538">
        <f>'прил._6(7)'!K121</f>
        <v>458.3</v>
      </c>
      <c r="I19" s="531"/>
      <c r="J19" s="531"/>
      <c r="K19" s="539">
        <v>458.2</v>
      </c>
      <c r="L19" s="540">
        <v>99.9</v>
      </c>
    </row>
    <row r="20" spans="1:12" ht="44.25" customHeight="1" x14ac:dyDescent="0.3">
      <c r="A20" s="235"/>
      <c r="B20" s="365" t="s">
        <v>462</v>
      </c>
      <c r="C20" s="242" t="s">
        <v>25</v>
      </c>
      <c r="D20" s="242" t="s">
        <v>74</v>
      </c>
      <c r="E20" s="242" t="s">
        <v>23</v>
      </c>
      <c r="F20" s="242" t="s">
        <v>463</v>
      </c>
      <c r="G20" s="242"/>
      <c r="H20" s="538">
        <f>H21</f>
        <v>3280.6</v>
      </c>
      <c r="I20" s="531"/>
      <c r="J20" s="531"/>
      <c r="K20" s="539">
        <v>3245.2</v>
      </c>
      <c r="L20" s="540">
        <v>98.9</v>
      </c>
    </row>
    <row r="21" spans="1:12" ht="39" customHeight="1" x14ac:dyDescent="0.3">
      <c r="A21" s="235"/>
      <c r="B21" s="365" t="s">
        <v>79</v>
      </c>
      <c r="C21" s="242" t="s">
        <v>25</v>
      </c>
      <c r="D21" s="242" t="s">
        <v>74</v>
      </c>
      <c r="E21" s="242" t="s">
        <v>23</v>
      </c>
      <c r="F21" s="242" t="s">
        <v>463</v>
      </c>
      <c r="G21" s="242" t="s">
        <v>80</v>
      </c>
      <c r="H21" s="538">
        <f>'прил._6(7)'!K92</f>
        <v>3280.6</v>
      </c>
      <c r="I21" s="531"/>
      <c r="J21" s="531"/>
      <c r="K21" s="539">
        <v>3245.2</v>
      </c>
      <c r="L21" s="540">
        <v>98.9</v>
      </c>
    </row>
    <row r="22" spans="1:12" ht="31.5" x14ac:dyDescent="0.3">
      <c r="A22" s="235"/>
      <c r="B22" s="245" t="str">
        <f>'прил._6(7)'!B93</f>
        <v>Подпрограмма "Мероприятия, финансируемые за счет средств дорожного фонда"</v>
      </c>
      <c r="C22" s="242" t="s">
        <v>25</v>
      </c>
      <c r="D22" s="242" t="s">
        <v>74</v>
      </c>
      <c r="E22" s="242" t="s">
        <v>23</v>
      </c>
      <c r="F22" s="242" t="s">
        <v>127</v>
      </c>
      <c r="G22" s="242"/>
      <c r="H22" s="538">
        <f>H23+H24</f>
        <v>5410.0999999999995</v>
      </c>
      <c r="I22" s="531"/>
      <c r="J22" s="531"/>
      <c r="K22" s="539">
        <v>5384.6</v>
      </c>
      <c r="L22" s="540">
        <v>99.5</v>
      </c>
    </row>
    <row r="23" spans="1:12" s="20" customFormat="1" ht="36" customHeight="1" x14ac:dyDescent="0.3">
      <c r="A23" s="235"/>
      <c r="B23" s="243" t="s">
        <v>79</v>
      </c>
      <c r="C23" s="242" t="s">
        <v>25</v>
      </c>
      <c r="D23" s="242" t="s">
        <v>74</v>
      </c>
      <c r="E23" s="242" t="s">
        <v>23</v>
      </c>
      <c r="F23" s="242" t="s">
        <v>127</v>
      </c>
      <c r="G23" s="242" t="s">
        <v>80</v>
      </c>
      <c r="H23" s="538">
        <f>'прил._6(7)'!K94+'прил._6(7)'!K123</f>
        <v>5409.2</v>
      </c>
      <c r="I23" s="543"/>
      <c r="J23" s="543"/>
      <c r="K23" s="539">
        <v>5383.8</v>
      </c>
      <c r="L23" s="544">
        <v>99.5</v>
      </c>
    </row>
    <row r="24" spans="1:12" s="20" customFormat="1" ht="28.5" customHeight="1" x14ac:dyDescent="0.3">
      <c r="A24" s="235"/>
      <c r="B24" s="248" t="s">
        <v>81</v>
      </c>
      <c r="C24" s="242" t="s">
        <v>25</v>
      </c>
      <c r="D24" s="242" t="s">
        <v>74</v>
      </c>
      <c r="E24" s="242" t="s">
        <v>23</v>
      </c>
      <c r="F24" s="242" t="s">
        <v>127</v>
      </c>
      <c r="G24" s="242" t="s">
        <v>82</v>
      </c>
      <c r="H24" s="538">
        <f>'прил._6(7)'!K95</f>
        <v>0.9</v>
      </c>
      <c r="I24" s="543"/>
      <c r="J24" s="543"/>
      <c r="K24" s="539">
        <v>0.8</v>
      </c>
      <c r="L24" s="544">
        <v>88.9</v>
      </c>
    </row>
    <row r="25" spans="1:12" s="20" customFormat="1" ht="66.75" customHeight="1" x14ac:dyDescent="0.3">
      <c r="A25" s="234">
        <v>2</v>
      </c>
      <c r="B25" s="239" t="s">
        <v>373</v>
      </c>
      <c r="C25" s="240" t="s">
        <v>30</v>
      </c>
      <c r="D25" s="240" t="s">
        <v>65</v>
      </c>
      <c r="E25" s="240" t="s">
        <v>23</v>
      </c>
      <c r="F25" s="240" t="s">
        <v>126</v>
      </c>
      <c r="G25" s="240"/>
      <c r="H25" s="534">
        <f>'прил._6(7)'!K70</f>
        <v>40</v>
      </c>
      <c r="I25" s="543"/>
      <c r="J25" s="543"/>
      <c r="K25" s="534">
        <v>40</v>
      </c>
      <c r="L25" s="545">
        <v>100</v>
      </c>
    </row>
    <row r="26" spans="1:12" s="20" customFormat="1" ht="59.25" customHeight="1" x14ac:dyDescent="0.3">
      <c r="A26" s="235"/>
      <c r="B26" s="245" t="s">
        <v>165</v>
      </c>
      <c r="C26" s="242" t="s">
        <v>30</v>
      </c>
      <c r="D26" s="242" t="s">
        <v>74</v>
      </c>
      <c r="E26" s="242" t="s">
        <v>23</v>
      </c>
      <c r="F26" s="242" t="s">
        <v>126</v>
      </c>
      <c r="G26" s="242"/>
      <c r="H26" s="538">
        <f>H27</f>
        <v>20</v>
      </c>
      <c r="I26" s="543"/>
      <c r="J26" s="543"/>
      <c r="K26" s="538">
        <v>20</v>
      </c>
      <c r="L26" s="544">
        <f t="shared" ref="L26:L28" si="0">$L$25</f>
        <v>100</v>
      </c>
    </row>
    <row r="27" spans="1:12" ht="60.75" customHeight="1" x14ac:dyDescent="0.3">
      <c r="A27" s="235"/>
      <c r="B27" s="243" t="str">
        <f>'прил._6(7)'!B73</f>
        <v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v>
      </c>
      <c r="C27" s="242" t="s">
        <v>30</v>
      </c>
      <c r="D27" s="242" t="s">
        <v>74</v>
      </c>
      <c r="E27" s="242" t="s">
        <v>23</v>
      </c>
      <c r="F27" s="242" t="s">
        <v>143</v>
      </c>
      <c r="G27" s="242"/>
      <c r="H27" s="538">
        <f>H28</f>
        <v>20</v>
      </c>
      <c r="I27" s="531"/>
      <c r="J27" s="531"/>
      <c r="K27" s="538">
        <f>$H$27</f>
        <v>20</v>
      </c>
      <c r="L27" s="540">
        <f t="shared" si="0"/>
        <v>100</v>
      </c>
    </row>
    <row r="28" spans="1:12" ht="30.75" customHeight="1" x14ac:dyDescent="0.3">
      <c r="A28" s="235"/>
      <c r="B28" s="243" t="s">
        <v>79</v>
      </c>
      <c r="C28" s="242" t="s">
        <v>30</v>
      </c>
      <c r="D28" s="242" t="s">
        <v>74</v>
      </c>
      <c r="E28" s="242" t="s">
        <v>23</v>
      </c>
      <c r="F28" s="242" t="s">
        <v>143</v>
      </c>
      <c r="G28" s="242" t="s">
        <v>80</v>
      </c>
      <c r="H28" s="538">
        <f>'прил._6(7)'!K74</f>
        <v>20</v>
      </c>
      <c r="I28" s="531"/>
      <c r="J28" s="531"/>
      <c r="K28" s="541">
        <f>$H$27</f>
        <v>20</v>
      </c>
      <c r="L28" s="540">
        <f t="shared" si="0"/>
        <v>100</v>
      </c>
    </row>
    <row r="29" spans="1:12" ht="34.5" customHeight="1" x14ac:dyDescent="0.3">
      <c r="A29" s="235"/>
      <c r="B29" s="246" t="s">
        <v>365</v>
      </c>
      <c r="C29" s="240" t="s">
        <v>30</v>
      </c>
      <c r="D29" s="240" t="s">
        <v>87</v>
      </c>
      <c r="E29" s="240" t="s">
        <v>23</v>
      </c>
      <c r="F29" s="240" t="s">
        <v>126</v>
      </c>
      <c r="G29" s="240"/>
      <c r="H29" s="534">
        <f>H31</f>
        <v>0</v>
      </c>
      <c r="I29" s="531"/>
      <c r="J29" s="531"/>
      <c r="K29" s="541">
        <f t="shared" ref="K29:K31" si="1">$H$29</f>
        <v>0</v>
      </c>
      <c r="L29" s="540">
        <v>0</v>
      </c>
    </row>
    <row r="30" spans="1:12" ht="31.5" customHeight="1" x14ac:dyDescent="0.3">
      <c r="A30" s="235">
        <v>3</v>
      </c>
      <c r="B30" s="247" t="s">
        <v>366</v>
      </c>
      <c r="C30" s="242" t="s">
        <v>30</v>
      </c>
      <c r="D30" s="242" t="s">
        <v>87</v>
      </c>
      <c r="E30" s="242" t="s">
        <v>23</v>
      </c>
      <c r="F30" s="242" t="s">
        <v>367</v>
      </c>
      <c r="G30" s="242"/>
      <c r="H30" s="538">
        <f>H31</f>
        <v>0</v>
      </c>
      <c r="I30" s="531"/>
      <c r="J30" s="531"/>
      <c r="K30" s="541">
        <f t="shared" si="1"/>
        <v>0</v>
      </c>
      <c r="L30" s="540">
        <v>0</v>
      </c>
    </row>
    <row r="31" spans="1:12" ht="28.5" customHeight="1" x14ac:dyDescent="0.3">
      <c r="A31" s="235"/>
      <c r="B31" s="164" t="s">
        <v>79</v>
      </c>
      <c r="C31" s="242" t="s">
        <v>30</v>
      </c>
      <c r="D31" s="242" t="s">
        <v>87</v>
      </c>
      <c r="E31" s="242" t="s">
        <v>23</v>
      </c>
      <c r="F31" s="242" t="s">
        <v>367</v>
      </c>
      <c r="G31" s="242" t="s">
        <v>80</v>
      </c>
      <c r="H31" s="538">
        <v>0</v>
      </c>
      <c r="I31" s="531"/>
      <c r="J31" s="531"/>
      <c r="K31" s="541">
        <f t="shared" si="1"/>
        <v>0</v>
      </c>
      <c r="L31" s="540">
        <v>0</v>
      </c>
    </row>
    <row r="32" spans="1:12" ht="63.75" customHeight="1" x14ac:dyDescent="0.3">
      <c r="A32" s="235"/>
      <c r="B32" s="248" t="str">
        <f>'прил._6(7)'!B79</f>
        <v>Муниципальная программа "Обеспечение безопасности и развитие казачества в Новодмитриевском сельском поселении на 2021-2023 годы"</v>
      </c>
      <c r="C32" s="242" t="s">
        <v>30</v>
      </c>
      <c r="D32" s="242" t="s">
        <v>65</v>
      </c>
      <c r="E32" s="242" t="s">
        <v>23</v>
      </c>
      <c r="F32" s="242" t="s">
        <v>126</v>
      </c>
      <c r="G32" s="242"/>
      <c r="H32" s="538">
        <f>H35</f>
        <v>20</v>
      </c>
      <c r="I32" s="531"/>
      <c r="J32" s="531"/>
      <c r="K32" s="541">
        <f t="shared" ref="K32:K35" si="2">$H$27</f>
        <v>20</v>
      </c>
      <c r="L32" s="540">
        <f t="shared" ref="L32:L35" si="3">$L$28</f>
        <v>100</v>
      </c>
    </row>
    <row r="33" spans="1:12" ht="17.25" customHeight="1" x14ac:dyDescent="0.3">
      <c r="A33" s="235"/>
      <c r="B33" s="244" t="s">
        <v>93</v>
      </c>
      <c r="C33" s="242" t="s">
        <v>30</v>
      </c>
      <c r="D33" s="242" t="s">
        <v>88</v>
      </c>
      <c r="E33" s="242" t="s">
        <v>23</v>
      </c>
      <c r="F33" s="242" t="s">
        <v>126</v>
      </c>
      <c r="G33" s="242"/>
      <c r="H33" s="538">
        <v>20</v>
      </c>
      <c r="I33" s="531"/>
      <c r="J33" s="531"/>
      <c r="K33" s="541">
        <f t="shared" si="2"/>
        <v>20</v>
      </c>
      <c r="L33" s="540">
        <f t="shared" si="3"/>
        <v>100</v>
      </c>
    </row>
    <row r="34" spans="1:12" ht="29.25" customHeight="1" x14ac:dyDescent="0.3">
      <c r="A34" s="235"/>
      <c r="B34" s="244" t="str">
        <f>'прил._6(7)'!B81</f>
        <v>Подпрограмма "Поддержка и развитие Кубанского казачества"</v>
      </c>
      <c r="C34" s="242" t="s">
        <v>30</v>
      </c>
      <c r="D34" s="242" t="s">
        <v>88</v>
      </c>
      <c r="E34" s="242" t="s">
        <v>23</v>
      </c>
      <c r="F34" s="242" t="s">
        <v>144</v>
      </c>
      <c r="G34" s="242"/>
      <c r="H34" s="538">
        <v>20</v>
      </c>
      <c r="I34" s="531"/>
      <c r="J34" s="531"/>
      <c r="K34" s="541">
        <f t="shared" si="2"/>
        <v>20</v>
      </c>
      <c r="L34" s="540">
        <f t="shared" si="3"/>
        <v>100</v>
      </c>
    </row>
    <row r="35" spans="1:12" ht="50.25" customHeight="1" x14ac:dyDescent="0.3">
      <c r="A35" s="235"/>
      <c r="B35" s="249" t="s">
        <v>325</v>
      </c>
      <c r="C35" s="242" t="s">
        <v>30</v>
      </c>
      <c r="D35" s="242" t="s">
        <v>88</v>
      </c>
      <c r="E35" s="242" t="s">
        <v>23</v>
      </c>
      <c r="F35" s="242" t="s">
        <v>144</v>
      </c>
      <c r="G35" s="242" t="s">
        <v>107</v>
      </c>
      <c r="H35" s="538">
        <f>'прил._6(7)'!K82</f>
        <v>20</v>
      </c>
      <c r="I35" s="531"/>
      <c r="J35" s="531"/>
      <c r="K35" s="541">
        <f t="shared" si="2"/>
        <v>20</v>
      </c>
      <c r="L35" s="540">
        <f t="shared" si="3"/>
        <v>100</v>
      </c>
    </row>
    <row r="36" spans="1:12" ht="51" customHeight="1" x14ac:dyDescent="0.3">
      <c r="A36" s="234">
        <v>4</v>
      </c>
      <c r="B36" s="239" t="str">
        <f>'прил._6(7)'!B155</f>
        <v>Муниципальная программа "Развитие культуры на 2021-2023 годы  в Новодмитриевском сельском поселении"</v>
      </c>
      <c r="C36" s="240" t="s">
        <v>28</v>
      </c>
      <c r="D36" s="240" t="s">
        <v>65</v>
      </c>
      <c r="E36" s="240" t="s">
        <v>23</v>
      </c>
      <c r="F36" s="240" t="s">
        <v>126</v>
      </c>
      <c r="G36" s="240"/>
      <c r="H36" s="534">
        <f>H42+H45+H38+H40</f>
        <v>5341.4</v>
      </c>
      <c r="I36" s="531"/>
      <c r="J36" s="531"/>
      <c r="K36" s="536">
        <v>5341.2</v>
      </c>
      <c r="L36" s="537">
        <v>99.9</v>
      </c>
    </row>
    <row r="37" spans="1:12" ht="14.25" customHeight="1" x14ac:dyDescent="0.3">
      <c r="A37" s="235"/>
      <c r="B37" s="250" t="s">
        <v>152</v>
      </c>
      <c r="C37" s="242" t="s">
        <v>28</v>
      </c>
      <c r="D37" s="242" t="s">
        <v>74</v>
      </c>
      <c r="E37" s="242" t="s">
        <v>23</v>
      </c>
      <c r="F37" s="242" t="s">
        <v>126</v>
      </c>
      <c r="G37" s="242"/>
      <c r="H37" s="538">
        <f>H42+H38+H40</f>
        <v>5341.4</v>
      </c>
      <c r="I37" s="531"/>
      <c r="J37" s="531"/>
      <c r="K37" s="539">
        <v>5341.2</v>
      </c>
      <c r="L37" s="540">
        <v>99.9</v>
      </c>
    </row>
    <row r="38" spans="1:12" ht="26.25" customHeight="1" x14ac:dyDescent="0.3">
      <c r="A38" s="235"/>
      <c r="B38" s="365" t="s">
        <v>458</v>
      </c>
      <c r="C38" s="465" t="s">
        <v>28</v>
      </c>
      <c r="D38" s="465" t="s">
        <v>74</v>
      </c>
      <c r="E38" s="465" t="s">
        <v>22</v>
      </c>
      <c r="F38" s="464" t="s">
        <v>459</v>
      </c>
      <c r="G38" s="242"/>
      <c r="H38" s="538">
        <f>H39</f>
        <v>357.7</v>
      </c>
      <c r="I38" s="531"/>
      <c r="J38" s="531"/>
      <c r="K38" s="539">
        <v>357.6</v>
      </c>
      <c r="L38" s="540">
        <v>99.9</v>
      </c>
    </row>
    <row r="39" spans="1:12" ht="51.75" customHeight="1" x14ac:dyDescent="0.3">
      <c r="A39" s="235"/>
      <c r="B39" s="250" t="s">
        <v>149</v>
      </c>
      <c r="C39" s="465" t="s">
        <v>28</v>
      </c>
      <c r="D39" s="465" t="s">
        <v>74</v>
      </c>
      <c r="E39" s="465" t="s">
        <v>22</v>
      </c>
      <c r="F39" s="464" t="s">
        <v>459</v>
      </c>
      <c r="G39" s="242" t="s">
        <v>107</v>
      </c>
      <c r="H39" s="538">
        <f>'прил._6(7)'!K159</f>
        <v>357.7</v>
      </c>
      <c r="I39" s="531"/>
      <c r="J39" s="531"/>
      <c r="K39" s="539">
        <v>357.6</v>
      </c>
      <c r="L39" s="540">
        <v>99.9</v>
      </c>
    </row>
    <row r="40" spans="1:12" ht="26.25" customHeight="1" x14ac:dyDescent="0.3">
      <c r="A40" s="235"/>
      <c r="B40" s="365" t="s">
        <v>169</v>
      </c>
      <c r="C40" s="465" t="s">
        <v>28</v>
      </c>
      <c r="D40" s="465" t="s">
        <v>74</v>
      </c>
      <c r="E40" s="465" t="s">
        <v>22</v>
      </c>
      <c r="F40" s="464" t="s">
        <v>129</v>
      </c>
      <c r="G40" s="242"/>
      <c r="H40" s="538">
        <f>H41</f>
        <v>342.8</v>
      </c>
      <c r="I40" s="531"/>
      <c r="J40" s="531"/>
      <c r="K40" s="539">
        <v>342.7</v>
      </c>
      <c r="L40" s="540">
        <v>99.9</v>
      </c>
    </row>
    <row r="41" spans="1:12" ht="53.25" customHeight="1" x14ac:dyDescent="0.3">
      <c r="A41" s="235"/>
      <c r="B41" s="250" t="s">
        <v>149</v>
      </c>
      <c r="C41" s="465" t="s">
        <v>28</v>
      </c>
      <c r="D41" s="465" t="s">
        <v>74</v>
      </c>
      <c r="E41" s="465" t="s">
        <v>22</v>
      </c>
      <c r="F41" s="464" t="s">
        <v>129</v>
      </c>
      <c r="G41" s="242" t="s">
        <v>107</v>
      </c>
      <c r="H41" s="538">
        <f>'прил._6(7)'!K161</f>
        <v>342.8</v>
      </c>
      <c r="I41" s="531"/>
      <c r="J41" s="531"/>
      <c r="K41" s="539">
        <v>342.7</v>
      </c>
      <c r="L41" s="540">
        <v>99.9</v>
      </c>
    </row>
    <row r="42" spans="1:12" ht="29.25" customHeight="1" x14ac:dyDescent="0.3">
      <c r="A42" s="232"/>
      <c r="B42" s="250" t="s">
        <v>108</v>
      </c>
      <c r="C42" s="242" t="s">
        <v>28</v>
      </c>
      <c r="D42" s="242" t="s">
        <v>74</v>
      </c>
      <c r="E42" s="242" t="s">
        <v>30</v>
      </c>
      <c r="F42" s="242" t="s">
        <v>126</v>
      </c>
      <c r="G42" s="242"/>
      <c r="H42" s="538">
        <f>H44</f>
        <v>4640.8999999999996</v>
      </c>
      <c r="I42" s="531"/>
      <c r="J42" s="531"/>
      <c r="K42" s="541">
        <f t="shared" ref="K42:K44" si="4">$H$42</f>
        <v>4640.8999999999996</v>
      </c>
      <c r="L42" s="540">
        <v>100</v>
      </c>
    </row>
    <row r="43" spans="1:12" ht="48" customHeight="1" x14ac:dyDescent="0.3">
      <c r="A43" s="232"/>
      <c r="B43" s="250" t="str">
        <f>'прил._6(7)'!B163</f>
        <v>Подпрограмма "Расходы на обеспечение деятельности (оказание услуг) муниципальных учреждений"</v>
      </c>
      <c r="C43" s="242" t="s">
        <v>28</v>
      </c>
      <c r="D43" s="242" t="s">
        <v>74</v>
      </c>
      <c r="E43" s="242" t="s">
        <v>30</v>
      </c>
      <c r="F43" s="242" t="s">
        <v>128</v>
      </c>
      <c r="G43" s="242"/>
      <c r="H43" s="538">
        <f>H44</f>
        <v>4640.8999999999996</v>
      </c>
      <c r="I43" s="531"/>
      <c r="J43" s="531"/>
      <c r="K43" s="541">
        <f t="shared" si="4"/>
        <v>4640.8999999999996</v>
      </c>
      <c r="L43" s="540">
        <v>100</v>
      </c>
    </row>
    <row r="44" spans="1:12" ht="55.5" customHeight="1" x14ac:dyDescent="0.3">
      <c r="A44" s="232"/>
      <c r="B44" s="250" t="s">
        <v>149</v>
      </c>
      <c r="C44" s="242" t="s">
        <v>28</v>
      </c>
      <c r="D44" s="242" t="s">
        <v>74</v>
      </c>
      <c r="E44" s="242" t="s">
        <v>30</v>
      </c>
      <c r="F44" s="242" t="s">
        <v>128</v>
      </c>
      <c r="G44" s="242" t="s">
        <v>107</v>
      </c>
      <c r="H44" s="538">
        <f>'прил._6(7)'!K164</f>
        <v>4640.8999999999996</v>
      </c>
      <c r="I44" s="531"/>
      <c r="J44" s="531"/>
      <c r="K44" s="541">
        <f t="shared" si="4"/>
        <v>4640.8999999999996</v>
      </c>
      <c r="L44" s="540">
        <v>100</v>
      </c>
    </row>
    <row r="45" spans="1:12" ht="25.5" customHeight="1" x14ac:dyDescent="0.3">
      <c r="A45" s="235"/>
      <c r="B45" s="245" t="s">
        <v>109</v>
      </c>
      <c r="C45" s="242" t="s">
        <v>28</v>
      </c>
      <c r="D45" s="242" t="s">
        <v>74</v>
      </c>
      <c r="E45" s="242" t="s">
        <v>31</v>
      </c>
      <c r="F45" s="242" t="s">
        <v>126</v>
      </c>
      <c r="G45" s="242"/>
      <c r="H45" s="538">
        <f>H47</f>
        <v>0</v>
      </c>
      <c r="I45" s="531"/>
      <c r="J45" s="531"/>
      <c r="K45" s="538">
        <v>0</v>
      </c>
      <c r="L45" s="540">
        <v>0</v>
      </c>
    </row>
    <row r="46" spans="1:12" ht="29.25" customHeight="1" x14ac:dyDescent="0.3">
      <c r="A46" s="235"/>
      <c r="B46" s="241" t="str">
        <f>'прил._6(7)'!B166</f>
        <v>Мероприятия в сфере сохранения и развития культуры</v>
      </c>
      <c r="C46" s="242" t="s">
        <v>28</v>
      </c>
      <c r="D46" s="242" t="s">
        <v>74</v>
      </c>
      <c r="E46" s="242" t="s">
        <v>31</v>
      </c>
      <c r="F46" s="242" t="s">
        <v>129</v>
      </c>
      <c r="G46" s="242"/>
      <c r="H46" s="538">
        <f>H47</f>
        <v>0</v>
      </c>
      <c r="I46" s="531"/>
      <c r="J46" s="531"/>
      <c r="K46" s="539">
        <v>0</v>
      </c>
      <c r="L46" s="540">
        <v>0</v>
      </c>
    </row>
    <row r="47" spans="1:12" ht="33" customHeight="1" x14ac:dyDescent="0.3">
      <c r="A47" s="235"/>
      <c r="B47" s="244" t="s">
        <v>79</v>
      </c>
      <c r="C47" s="242" t="s">
        <v>28</v>
      </c>
      <c r="D47" s="242" t="s">
        <v>74</v>
      </c>
      <c r="E47" s="242" t="s">
        <v>31</v>
      </c>
      <c r="F47" s="242" t="s">
        <v>129</v>
      </c>
      <c r="G47" s="242" t="s">
        <v>80</v>
      </c>
      <c r="H47" s="538">
        <v>0</v>
      </c>
      <c r="I47" s="531"/>
      <c r="J47" s="531"/>
      <c r="K47" s="538">
        <v>0</v>
      </c>
      <c r="L47" s="540">
        <v>0</v>
      </c>
    </row>
    <row r="48" spans="1:12" ht="41.25" customHeight="1" x14ac:dyDescent="0.3">
      <c r="A48" s="235"/>
      <c r="B48" s="251" t="s">
        <v>390</v>
      </c>
      <c r="C48" s="242" t="s">
        <v>28</v>
      </c>
      <c r="D48" s="242" t="s">
        <v>74</v>
      </c>
      <c r="E48" s="242" t="s">
        <v>27</v>
      </c>
      <c r="F48" s="242" t="s">
        <v>126</v>
      </c>
      <c r="G48" s="242"/>
      <c r="H48" s="538">
        <f>'прил._6(7)'!K142</f>
        <v>1446.7</v>
      </c>
      <c r="I48" s="531"/>
      <c r="J48" s="531"/>
      <c r="K48" s="539">
        <v>1446.6</v>
      </c>
      <c r="L48" s="540">
        <v>100</v>
      </c>
    </row>
    <row r="49" spans="1:12" ht="41.25" customHeight="1" x14ac:dyDescent="0.3">
      <c r="A49" s="235"/>
      <c r="B49" s="251" t="str">
        <f>'прил._6(7)'!B143</f>
        <v>Сохранение, использование и популяризация объектов культурного наследия</v>
      </c>
      <c r="C49" s="242" t="s">
        <v>28</v>
      </c>
      <c r="D49" s="242" t="s">
        <v>74</v>
      </c>
      <c r="E49" s="242" t="s">
        <v>27</v>
      </c>
      <c r="F49" s="242" t="s">
        <v>449</v>
      </c>
      <c r="G49" s="242"/>
      <c r="H49" s="538">
        <f>H50</f>
        <v>453.7</v>
      </c>
      <c r="I49" s="531"/>
      <c r="J49" s="531"/>
      <c r="K49" s="539">
        <v>453.7</v>
      </c>
      <c r="L49" s="540">
        <v>100</v>
      </c>
    </row>
    <row r="50" spans="1:12" s="160" customFormat="1" ht="58.5" customHeight="1" x14ac:dyDescent="0.3">
      <c r="A50" s="225"/>
      <c r="B50" s="265" t="str">
        <f>'прил._6(7)'!B144</f>
        <v>Закупка товаров работ и услуг в целях капитального ремонта государственного (муниципального) имущества</v>
      </c>
      <c r="C50" s="465" t="s">
        <v>28</v>
      </c>
      <c r="D50" s="465" t="s">
        <v>74</v>
      </c>
      <c r="E50" s="465" t="s">
        <v>27</v>
      </c>
      <c r="F50" s="465" t="s">
        <v>449</v>
      </c>
      <c r="G50" s="465" t="s">
        <v>80</v>
      </c>
      <c r="H50" s="541">
        <f>'прил._6(7)'!K144</f>
        <v>453.7</v>
      </c>
      <c r="I50" s="546"/>
      <c r="J50" s="546"/>
      <c r="K50" s="539">
        <v>453.7</v>
      </c>
      <c r="L50" s="540">
        <v>100</v>
      </c>
    </row>
    <row r="51" spans="1:12" s="160" customFormat="1" ht="53.25" customHeight="1" x14ac:dyDescent="0.3">
      <c r="A51" s="225"/>
      <c r="B51" s="466" t="s">
        <v>391</v>
      </c>
      <c r="C51" s="465" t="s">
        <v>28</v>
      </c>
      <c r="D51" s="465" t="s">
        <v>74</v>
      </c>
      <c r="E51" s="465" t="s">
        <v>27</v>
      </c>
      <c r="F51" s="465" t="s">
        <v>389</v>
      </c>
      <c r="G51" s="465"/>
      <c r="H51" s="541">
        <f>H52</f>
        <v>993</v>
      </c>
      <c r="I51" s="546"/>
      <c r="J51" s="546"/>
      <c r="K51" s="541">
        <v>993</v>
      </c>
      <c r="L51" s="540">
        <v>100</v>
      </c>
    </row>
    <row r="52" spans="1:12" s="160" customFormat="1" ht="36" customHeight="1" x14ac:dyDescent="0.3">
      <c r="A52" s="225"/>
      <c r="B52" s="466" t="s">
        <v>79</v>
      </c>
      <c r="C52" s="465" t="s">
        <v>28</v>
      </c>
      <c r="D52" s="465" t="s">
        <v>74</v>
      </c>
      <c r="E52" s="465" t="s">
        <v>27</v>
      </c>
      <c r="F52" s="465" t="s">
        <v>389</v>
      </c>
      <c r="G52" s="465" t="s">
        <v>80</v>
      </c>
      <c r="H52" s="541">
        <f>'прил._6(7)'!K146</f>
        <v>993</v>
      </c>
      <c r="I52" s="546"/>
      <c r="J52" s="546"/>
      <c r="K52" s="541">
        <v>993</v>
      </c>
      <c r="L52" s="540">
        <v>100</v>
      </c>
    </row>
    <row r="53" spans="1:12" s="160" customFormat="1" ht="67.5" customHeight="1" x14ac:dyDescent="0.3">
      <c r="A53" s="225">
        <v>5</v>
      </c>
      <c r="B53" s="467" t="str">
        <f>'прил._6(7)'!B181</f>
        <v>Муниципальная программа "Развитие физической культуры и спорта в Новодмитриевском сельском поселении Северского района</v>
      </c>
      <c r="C53" s="468" t="s">
        <v>31</v>
      </c>
      <c r="D53" s="468" t="s">
        <v>74</v>
      </c>
      <c r="E53" s="468" t="s">
        <v>26</v>
      </c>
      <c r="F53" s="468" t="s">
        <v>126</v>
      </c>
      <c r="G53" s="468"/>
      <c r="H53" s="532">
        <f>'прил._6(7)'!K179</f>
        <v>147.5</v>
      </c>
      <c r="I53" s="546"/>
      <c r="J53" s="546"/>
      <c r="K53" s="536">
        <v>147.19999999999999</v>
      </c>
      <c r="L53" s="536">
        <v>99.8</v>
      </c>
    </row>
    <row r="54" spans="1:12" s="160" customFormat="1" ht="29.25" customHeight="1" x14ac:dyDescent="0.3">
      <c r="A54" s="225"/>
      <c r="B54" s="469" t="s">
        <v>114</v>
      </c>
      <c r="C54" s="465" t="s">
        <v>31</v>
      </c>
      <c r="D54" s="465" t="s">
        <v>74</v>
      </c>
      <c r="E54" s="465" t="s">
        <v>26</v>
      </c>
      <c r="F54" s="465" t="s">
        <v>66</v>
      </c>
      <c r="G54" s="465"/>
      <c r="H54" s="541">
        <f>H55</f>
        <v>263.60000000000002</v>
      </c>
      <c r="I54" s="546"/>
      <c r="J54" s="546"/>
      <c r="K54" s="539">
        <v>261.10000000000002</v>
      </c>
      <c r="L54" s="539">
        <v>99</v>
      </c>
    </row>
    <row r="55" spans="1:12" s="160" customFormat="1" ht="29.25" customHeight="1" x14ac:dyDescent="0.3">
      <c r="A55" s="225"/>
      <c r="B55" s="469" t="s">
        <v>114</v>
      </c>
      <c r="C55" s="465" t="s">
        <v>31</v>
      </c>
      <c r="D55" s="465" t="s">
        <v>74</v>
      </c>
      <c r="E55" s="465" t="s">
        <v>26</v>
      </c>
      <c r="F55" s="465" t="s">
        <v>130</v>
      </c>
      <c r="G55" s="465"/>
      <c r="H55" s="541">
        <v>263.60000000000002</v>
      </c>
      <c r="I55" s="546"/>
      <c r="J55" s="546"/>
      <c r="K55" s="539">
        <v>261.10000000000002</v>
      </c>
      <c r="L55" s="539">
        <v>99</v>
      </c>
    </row>
    <row r="56" spans="1:12" s="160" customFormat="1" ht="81.75" customHeight="1" x14ac:dyDescent="0.3">
      <c r="A56" s="225"/>
      <c r="B56" s="470" t="s">
        <v>75</v>
      </c>
      <c r="C56" s="465" t="s">
        <v>31</v>
      </c>
      <c r="D56" s="465" t="s">
        <v>74</v>
      </c>
      <c r="E56" s="465" t="s">
        <v>26</v>
      </c>
      <c r="F56" s="465" t="s">
        <v>130</v>
      </c>
      <c r="G56" s="465" t="s">
        <v>76</v>
      </c>
      <c r="H56" s="541">
        <f>'прил._6(7)'!K184</f>
        <v>147.5</v>
      </c>
      <c r="I56" s="546"/>
      <c r="J56" s="546"/>
      <c r="K56" s="539">
        <v>147.19999999999999</v>
      </c>
      <c r="L56" s="539">
        <v>99.8</v>
      </c>
    </row>
    <row r="57" spans="1:12" s="160" customFormat="1" ht="0.75" customHeight="1" x14ac:dyDescent="0.3">
      <c r="A57" s="225"/>
      <c r="B57" s="471" t="str">
        <f>'прил._6(7)'!B185</f>
        <v>Закупка товаров работ и услуг для государственных (муниципальных) нужд</v>
      </c>
      <c r="C57" s="465" t="s">
        <v>31</v>
      </c>
      <c r="D57" s="465" t="s">
        <v>74</v>
      </c>
      <c r="E57" s="465" t="s">
        <v>26</v>
      </c>
      <c r="F57" s="465" t="s">
        <v>130</v>
      </c>
      <c r="G57" s="465" t="s">
        <v>80</v>
      </c>
      <c r="H57" s="541">
        <f>'прил._6(7)'!K185</f>
        <v>0</v>
      </c>
      <c r="I57" s="546"/>
      <c r="J57" s="546"/>
      <c r="K57" s="539"/>
      <c r="L57" s="539"/>
    </row>
    <row r="58" spans="1:12" ht="49.5" customHeight="1" x14ac:dyDescent="0.3">
      <c r="A58" s="234">
        <v>6</v>
      </c>
      <c r="B58" s="239" t="str">
        <f>'прил._6(7)'!B149</f>
        <v xml:space="preserve">Муниципальная программа "Молодежь Новодмитриевского сельского поселения Северского района на 2021-2023 годы  </v>
      </c>
      <c r="C58" s="240" t="s">
        <v>97</v>
      </c>
      <c r="D58" s="240" t="s">
        <v>65</v>
      </c>
      <c r="E58" s="240" t="s">
        <v>23</v>
      </c>
      <c r="F58" s="240" t="s">
        <v>126</v>
      </c>
      <c r="G58" s="240"/>
      <c r="H58" s="534">
        <f>H62</f>
        <v>10</v>
      </c>
      <c r="I58" s="538"/>
      <c r="J58" s="547"/>
      <c r="K58" s="536">
        <v>8.5</v>
      </c>
      <c r="L58" s="537">
        <f>K58/H58*100</f>
        <v>85</v>
      </c>
    </row>
    <row r="59" spans="1:12" ht="37.5" customHeight="1" x14ac:dyDescent="0.3">
      <c r="A59" s="235"/>
      <c r="B59" s="252" t="s">
        <v>327</v>
      </c>
      <c r="C59" s="253" t="s">
        <v>97</v>
      </c>
      <c r="D59" s="253" t="s">
        <v>74</v>
      </c>
      <c r="E59" s="253" t="s">
        <v>23</v>
      </c>
      <c r="F59" s="253" t="s">
        <v>126</v>
      </c>
      <c r="G59" s="242"/>
      <c r="H59" s="538">
        <f>H60</f>
        <v>10</v>
      </c>
      <c r="I59" s="538"/>
      <c r="J59" s="547"/>
      <c r="K59" s="539">
        <v>8.5</v>
      </c>
      <c r="L59" s="540">
        <v>85</v>
      </c>
    </row>
    <row r="60" spans="1:12" ht="48.75" customHeight="1" x14ac:dyDescent="0.3">
      <c r="A60" s="235"/>
      <c r="B60" s="254" t="s">
        <v>151</v>
      </c>
      <c r="C60" s="253" t="s">
        <v>97</v>
      </c>
      <c r="D60" s="253" t="s">
        <v>74</v>
      </c>
      <c r="E60" s="253" t="s">
        <v>22</v>
      </c>
      <c r="F60" s="253" t="s">
        <v>126</v>
      </c>
      <c r="G60" s="242"/>
      <c r="H60" s="538">
        <f>H61</f>
        <v>10</v>
      </c>
      <c r="I60" s="538"/>
      <c r="J60" s="547"/>
      <c r="K60" s="539">
        <v>8.5</v>
      </c>
      <c r="L60" s="540">
        <v>85</v>
      </c>
    </row>
    <row r="61" spans="1:12" ht="30" customHeight="1" x14ac:dyDescent="0.3">
      <c r="A61" s="235"/>
      <c r="B61" s="255" t="s">
        <v>36</v>
      </c>
      <c r="C61" s="253" t="s">
        <v>97</v>
      </c>
      <c r="D61" s="253" t="s">
        <v>74</v>
      </c>
      <c r="E61" s="253" t="s">
        <v>22</v>
      </c>
      <c r="F61" s="253" t="s">
        <v>131</v>
      </c>
      <c r="G61" s="242"/>
      <c r="H61" s="538">
        <f>H62</f>
        <v>10</v>
      </c>
      <c r="I61" s="538"/>
      <c r="J61" s="547"/>
      <c r="K61" s="539">
        <v>8.5</v>
      </c>
      <c r="L61" s="540">
        <v>85</v>
      </c>
    </row>
    <row r="62" spans="1:12" ht="29.25" customHeight="1" x14ac:dyDescent="0.3">
      <c r="A62" s="234"/>
      <c r="B62" s="255" t="s">
        <v>79</v>
      </c>
      <c r="C62" s="253" t="s">
        <v>97</v>
      </c>
      <c r="D62" s="253" t="s">
        <v>74</v>
      </c>
      <c r="E62" s="253" t="s">
        <v>22</v>
      </c>
      <c r="F62" s="253" t="s">
        <v>131</v>
      </c>
      <c r="G62" s="242" t="s">
        <v>80</v>
      </c>
      <c r="H62" s="538">
        <f>'прил._6(7)'!K152</f>
        <v>10</v>
      </c>
      <c r="I62" s="538"/>
      <c r="J62" s="547"/>
      <c r="K62" s="539">
        <v>8.5</v>
      </c>
      <c r="L62" s="540">
        <v>85</v>
      </c>
    </row>
    <row r="63" spans="1:12" ht="60" hidden="1" customHeight="1" x14ac:dyDescent="0.3">
      <c r="A63" s="232">
        <v>8</v>
      </c>
      <c r="B63" s="239" t="str">
        <f>'прил._6(7)'!B53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3" s="240" t="s">
        <v>42</v>
      </c>
      <c r="D63" s="240" t="s">
        <v>65</v>
      </c>
      <c r="E63" s="240" t="s">
        <v>23</v>
      </c>
      <c r="F63" s="240" t="s">
        <v>126</v>
      </c>
      <c r="G63" s="256"/>
      <c r="H63" s="534">
        <f>H64</f>
        <v>0</v>
      </c>
      <c r="I63" s="531"/>
      <c r="J63" s="531"/>
      <c r="K63" s="539"/>
      <c r="L63" s="540"/>
    </row>
    <row r="64" spans="1:12" ht="45" hidden="1" customHeight="1" x14ac:dyDescent="0.3">
      <c r="A64" s="232"/>
      <c r="B64" s="245" t="s">
        <v>90</v>
      </c>
      <c r="C64" s="242" t="s">
        <v>42</v>
      </c>
      <c r="D64" s="242" t="s">
        <v>74</v>
      </c>
      <c r="E64" s="242" t="s">
        <v>23</v>
      </c>
      <c r="F64" s="242" t="s">
        <v>126</v>
      </c>
      <c r="G64" s="257"/>
      <c r="H64" s="538">
        <f>H65</f>
        <v>0</v>
      </c>
      <c r="I64" s="531"/>
      <c r="J64" s="531"/>
      <c r="K64" s="539"/>
      <c r="L64" s="540"/>
    </row>
    <row r="65" spans="1:15" ht="36" hidden="1" customHeight="1" x14ac:dyDescent="0.3">
      <c r="A65" s="232"/>
      <c r="B65" s="245" t="s">
        <v>91</v>
      </c>
      <c r="C65" s="242" t="s">
        <v>42</v>
      </c>
      <c r="D65" s="242" t="s">
        <v>74</v>
      </c>
      <c r="E65" s="242" t="s">
        <v>23</v>
      </c>
      <c r="F65" s="242" t="s">
        <v>132</v>
      </c>
      <c r="G65" s="257"/>
      <c r="H65" s="538">
        <f>H66</f>
        <v>0</v>
      </c>
      <c r="I65" s="531"/>
      <c r="J65" s="531"/>
      <c r="K65" s="539"/>
      <c r="L65" s="540"/>
    </row>
    <row r="66" spans="1:15" ht="36" hidden="1" customHeight="1" x14ac:dyDescent="0.3">
      <c r="A66" s="232"/>
      <c r="B66" s="241" t="str">
        <f>'прил._6(7)'!B56</f>
        <v>Социальное обеспечение и иные выплаты населению</v>
      </c>
      <c r="C66" s="242" t="s">
        <v>42</v>
      </c>
      <c r="D66" s="242" t="s">
        <v>74</v>
      </c>
      <c r="E66" s="242" t="s">
        <v>23</v>
      </c>
      <c r="F66" s="242" t="s">
        <v>132</v>
      </c>
      <c r="G66" s="257" t="s">
        <v>112</v>
      </c>
      <c r="H66" s="538">
        <f>'прил._6(7)'!K56</f>
        <v>0</v>
      </c>
      <c r="I66" s="531"/>
      <c r="J66" s="531"/>
      <c r="K66" s="539"/>
      <c r="L66" s="540"/>
    </row>
    <row r="67" spans="1:15" s="18" customFormat="1" ht="76.5" customHeight="1" x14ac:dyDescent="0.3">
      <c r="A67" s="236">
        <v>7</v>
      </c>
      <c r="B67" s="258" t="s">
        <v>154</v>
      </c>
      <c r="C67" s="259" t="s">
        <v>40</v>
      </c>
      <c r="D67" s="259" t="s">
        <v>65</v>
      </c>
      <c r="E67" s="259" t="s">
        <v>23</v>
      </c>
      <c r="F67" s="259" t="s">
        <v>126</v>
      </c>
      <c r="G67" s="260"/>
      <c r="H67" s="534">
        <f>H70</f>
        <v>20</v>
      </c>
      <c r="I67" s="535"/>
      <c r="J67" s="535"/>
      <c r="K67" s="532">
        <f t="shared" ref="K67:K70" si="5">$H$67</f>
        <v>20</v>
      </c>
      <c r="L67" s="537">
        <v>100</v>
      </c>
    </row>
    <row r="68" spans="1:15" ht="44.25" customHeight="1" x14ac:dyDescent="0.3">
      <c r="A68" s="232"/>
      <c r="B68" s="261" t="s">
        <v>155</v>
      </c>
      <c r="C68" s="253" t="s">
        <v>40</v>
      </c>
      <c r="D68" s="253" t="s">
        <v>74</v>
      </c>
      <c r="E68" s="253" t="s">
        <v>23</v>
      </c>
      <c r="F68" s="253" t="s">
        <v>126</v>
      </c>
      <c r="G68" s="262"/>
      <c r="H68" s="538">
        <f>H69</f>
        <v>20</v>
      </c>
      <c r="I68" s="531"/>
      <c r="J68" s="531"/>
      <c r="K68" s="541">
        <f t="shared" si="5"/>
        <v>20</v>
      </c>
      <c r="L68" s="540">
        <v>100</v>
      </c>
    </row>
    <row r="69" spans="1:15" ht="47.25" customHeight="1" x14ac:dyDescent="0.3">
      <c r="A69" s="232"/>
      <c r="B69" s="261" t="s">
        <v>155</v>
      </c>
      <c r="C69" s="253" t="s">
        <v>40</v>
      </c>
      <c r="D69" s="253" t="s">
        <v>74</v>
      </c>
      <c r="E69" s="253" t="s">
        <v>23</v>
      </c>
      <c r="F69" s="253" t="s">
        <v>150</v>
      </c>
      <c r="G69" s="262"/>
      <c r="H69" s="538">
        <f>H70</f>
        <v>20</v>
      </c>
      <c r="I69" s="531"/>
      <c r="J69" s="531"/>
      <c r="K69" s="541">
        <f t="shared" si="5"/>
        <v>20</v>
      </c>
      <c r="L69" s="540">
        <v>100</v>
      </c>
    </row>
    <row r="70" spans="1:15" ht="52.5" customHeight="1" x14ac:dyDescent="0.3">
      <c r="A70" s="232"/>
      <c r="B70" s="261" t="s">
        <v>106</v>
      </c>
      <c r="C70" s="253" t="s">
        <v>40</v>
      </c>
      <c r="D70" s="253" t="s">
        <v>74</v>
      </c>
      <c r="E70" s="253" t="s">
        <v>23</v>
      </c>
      <c r="F70" s="253" t="s">
        <v>150</v>
      </c>
      <c r="G70" s="262" t="s">
        <v>107</v>
      </c>
      <c r="H70" s="538">
        <f>'прил._6(7)'!K178</f>
        <v>20</v>
      </c>
      <c r="I70" s="531"/>
      <c r="J70" s="531"/>
      <c r="K70" s="541">
        <f t="shared" si="5"/>
        <v>20</v>
      </c>
      <c r="L70" s="540">
        <v>100</v>
      </c>
    </row>
    <row r="71" spans="1:15" ht="58.5" customHeight="1" x14ac:dyDescent="0.3">
      <c r="A71" s="232">
        <v>8</v>
      </c>
      <c r="B71" s="263" t="s">
        <v>212</v>
      </c>
      <c r="C71" s="259" t="s">
        <v>41</v>
      </c>
      <c r="D71" s="259" t="s">
        <v>65</v>
      </c>
      <c r="E71" s="259" t="s">
        <v>23</v>
      </c>
      <c r="F71" s="259" t="s">
        <v>126</v>
      </c>
      <c r="G71" s="260"/>
      <c r="H71" s="534">
        <f>H74</f>
        <v>425.4</v>
      </c>
      <c r="I71" s="531"/>
      <c r="J71" s="531"/>
      <c r="K71" s="536">
        <v>420.1</v>
      </c>
      <c r="L71" s="537">
        <v>98.7</v>
      </c>
    </row>
    <row r="72" spans="1:15" ht="30.75" customHeight="1" x14ac:dyDescent="0.3">
      <c r="A72" s="232"/>
      <c r="B72" s="264" t="s">
        <v>180</v>
      </c>
      <c r="C72" s="253" t="s">
        <v>41</v>
      </c>
      <c r="D72" s="253" t="s">
        <v>74</v>
      </c>
      <c r="E72" s="253" t="s">
        <v>23</v>
      </c>
      <c r="F72" s="253" t="s">
        <v>126</v>
      </c>
      <c r="G72" s="262"/>
      <c r="H72" s="538">
        <f>H74</f>
        <v>425.4</v>
      </c>
      <c r="I72" s="531"/>
      <c r="J72" s="531"/>
      <c r="K72" s="539">
        <v>420.1</v>
      </c>
      <c r="L72" s="540">
        <v>98.7</v>
      </c>
    </row>
    <row r="73" spans="1:15" ht="69.75" customHeight="1" x14ac:dyDescent="0.3">
      <c r="A73" s="232"/>
      <c r="B73" s="247" t="s">
        <v>182</v>
      </c>
      <c r="C73" s="253" t="s">
        <v>41</v>
      </c>
      <c r="D73" s="253" t="s">
        <v>74</v>
      </c>
      <c r="E73" s="253" t="s">
        <v>23</v>
      </c>
      <c r="F73" s="253" t="s">
        <v>181</v>
      </c>
      <c r="G73" s="262"/>
      <c r="H73" s="538">
        <f>H74</f>
        <v>425.4</v>
      </c>
      <c r="I73" s="531"/>
      <c r="J73" s="531"/>
      <c r="K73" s="539">
        <v>420.1</v>
      </c>
      <c r="L73" s="540">
        <v>98.7</v>
      </c>
    </row>
    <row r="74" spans="1:15" ht="33" customHeight="1" x14ac:dyDescent="0.3">
      <c r="A74" s="232"/>
      <c r="B74" s="265" t="s">
        <v>79</v>
      </c>
      <c r="C74" s="253" t="s">
        <v>41</v>
      </c>
      <c r="D74" s="253" t="s">
        <v>74</v>
      </c>
      <c r="E74" s="253" t="s">
        <v>23</v>
      </c>
      <c r="F74" s="253" t="s">
        <v>181</v>
      </c>
      <c r="G74" s="262" t="s">
        <v>80</v>
      </c>
      <c r="H74" s="538">
        <f>'прил._6(7)'!K60</f>
        <v>425.4</v>
      </c>
      <c r="I74" s="531"/>
      <c r="J74" s="531"/>
      <c r="K74" s="539">
        <v>420.1</v>
      </c>
      <c r="L74" s="540">
        <v>98.7</v>
      </c>
    </row>
    <row r="75" spans="1:15" ht="65.25" customHeight="1" x14ac:dyDescent="0.3">
      <c r="A75" s="234">
        <v>9</v>
      </c>
      <c r="B75" s="266" t="str">
        <f>'прил._6(7)'!B97</f>
        <v>Муниципальная программа "Информационное общество Северского района в Новодмитриевском сельском поселении на 2021-2023 годы"</v>
      </c>
      <c r="C75" s="240" t="s">
        <v>98</v>
      </c>
      <c r="D75" s="240" t="s">
        <v>65</v>
      </c>
      <c r="E75" s="240" t="s">
        <v>23</v>
      </c>
      <c r="F75" s="240" t="s">
        <v>126</v>
      </c>
      <c r="G75" s="240"/>
      <c r="H75" s="534">
        <f>H76+H79</f>
        <v>309.7</v>
      </c>
      <c r="I75" s="531"/>
      <c r="J75" s="531"/>
      <c r="K75" s="534">
        <f>K76+K79</f>
        <v>309.7</v>
      </c>
      <c r="L75" s="537">
        <v>100</v>
      </c>
    </row>
    <row r="76" spans="1:15" ht="34.5" customHeight="1" x14ac:dyDescent="0.3">
      <c r="A76" s="234"/>
      <c r="B76" s="244" t="s">
        <v>115</v>
      </c>
      <c r="C76" s="242" t="s">
        <v>98</v>
      </c>
      <c r="D76" s="242" t="s">
        <v>74</v>
      </c>
      <c r="E76" s="242" t="s">
        <v>23</v>
      </c>
      <c r="F76" s="242" t="s">
        <v>126</v>
      </c>
      <c r="G76" s="242"/>
      <c r="H76" s="538">
        <f>H78</f>
        <v>81.3</v>
      </c>
      <c r="I76" s="531"/>
      <c r="J76" s="531"/>
      <c r="K76" s="539">
        <v>81.3</v>
      </c>
      <c r="L76" s="540">
        <v>100</v>
      </c>
    </row>
    <row r="77" spans="1:15" ht="42.75" customHeight="1" x14ac:dyDescent="0.3">
      <c r="A77" s="234"/>
      <c r="B77" s="241" t="s">
        <v>56</v>
      </c>
      <c r="C77" s="242" t="s">
        <v>98</v>
      </c>
      <c r="D77" s="242" t="s">
        <v>74</v>
      </c>
      <c r="E77" s="242" t="s">
        <v>23</v>
      </c>
      <c r="F77" s="242" t="s">
        <v>133</v>
      </c>
      <c r="G77" s="242"/>
      <c r="H77" s="538">
        <v>150</v>
      </c>
      <c r="I77" s="531"/>
      <c r="J77" s="531"/>
      <c r="K77" s="538">
        <v>150</v>
      </c>
      <c r="L77" s="540">
        <v>100</v>
      </c>
    </row>
    <row r="78" spans="1:15" ht="42.75" customHeight="1" x14ac:dyDescent="0.3">
      <c r="A78" s="234"/>
      <c r="B78" s="243" t="s">
        <v>79</v>
      </c>
      <c r="C78" s="242" t="s">
        <v>98</v>
      </c>
      <c r="D78" s="242" t="s">
        <v>74</v>
      </c>
      <c r="E78" s="242" t="s">
        <v>23</v>
      </c>
      <c r="F78" s="242" t="s">
        <v>133</v>
      </c>
      <c r="G78" s="242" t="s">
        <v>80</v>
      </c>
      <c r="H78" s="538">
        <f>'прил._6(7)'!K191</f>
        <v>81.3</v>
      </c>
      <c r="I78" s="531"/>
      <c r="J78" s="531"/>
      <c r="K78" s="539">
        <v>81.3</v>
      </c>
      <c r="L78" s="540">
        <v>100</v>
      </c>
    </row>
    <row r="79" spans="1:15" ht="25.5" customHeight="1" x14ac:dyDescent="0.3">
      <c r="A79" s="235"/>
      <c r="B79" s="244" t="s">
        <v>387</v>
      </c>
      <c r="C79" s="242" t="s">
        <v>98</v>
      </c>
      <c r="D79" s="242" t="s">
        <v>67</v>
      </c>
      <c r="E79" s="242" t="s">
        <v>23</v>
      </c>
      <c r="F79" s="242" t="s">
        <v>126</v>
      </c>
      <c r="G79" s="242"/>
      <c r="H79" s="538">
        <f>H80</f>
        <v>228.39999999999998</v>
      </c>
      <c r="I79" s="531"/>
      <c r="J79" s="531"/>
      <c r="K79" s="539">
        <v>228.4</v>
      </c>
      <c r="L79" s="540">
        <v>100</v>
      </c>
      <c r="M79" s="22"/>
      <c r="N79" s="22"/>
      <c r="O79" s="22"/>
    </row>
    <row r="80" spans="1:15" ht="25.5" customHeight="1" x14ac:dyDescent="0.3">
      <c r="A80" s="235"/>
      <c r="B80" s="241" t="s">
        <v>386</v>
      </c>
      <c r="C80" s="242" t="s">
        <v>98</v>
      </c>
      <c r="D80" s="242" t="s">
        <v>67</v>
      </c>
      <c r="E80" s="242" t="s">
        <v>23</v>
      </c>
      <c r="F80" s="242" t="s">
        <v>134</v>
      </c>
      <c r="G80" s="242"/>
      <c r="H80" s="538">
        <f>H81</f>
        <v>228.39999999999998</v>
      </c>
      <c r="I80" s="531"/>
      <c r="J80" s="531"/>
      <c r="K80" s="539">
        <v>228.4</v>
      </c>
      <c r="L80" s="540">
        <v>100</v>
      </c>
      <c r="M80" s="22"/>
      <c r="N80" s="22"/>
      <c r="O80" s="22"/>
    </row>
    <row r="81" spans="1:15" ht="31.5" customHeight="1" x14ac:dyDescent="0.3">
      <c r="A81" s="235"/>
      <c r="B81" s="243" t="s">
        <v>79</v>
      </c>
      <c r="C81" s="242" t="s">
        <v>98</v>
      </c>
      <c r="D81" s="242" t="s">
        <v>67</v>
      </c>
      <c r="E81" s="242" t="s">
        <v>23</v>
      </c>
      <c r="F81" s="242" t="s">
        <v>134</v>
      </c>
      <c r="G81" s="242" t="s">
        <v>80</v>
      </c>
      <c r="H81" s="538">
        <f>'прил._6(7)'!K100</f>
        <v>228.39999999999998</v>
      </c>
      <c r="I81" s="531"/>
      <c r="J81" s="531"/>
      <c r="K81" s="539">
        <v>228.4</v>
      </c>
      <c r="L81" s="540">
        <v>100</v>
      </c>
      <c r="M81" s="22"/>
      <c r="N81" s="22"/>
      <c r="O81" s="22"/>
    </row>
    <row r="82" spans="1:15" ht="62.25" hidden="1" customHeight="1" x14ac:dyDescent="0.3">
      <c r="A82" s="235">
        <v>12</v>
      </c>
      <c r="B82" s="239" t="s">
        <v>328</v>
      </c>
      <c r="C82" s="242" t="s">
        <v>94</v>
      </c>
      <c r="D82" s="242" t="s">
        <v>65</v>
      </c>
      <c r="E82" s="242"/>
      <c r="F82" s="242" t="s">
        <v>126</v>
      </c>
      <c r="G82" s="242"/>
      <c r="H82" s="538">
        <f>H85</f>
        <v>0</v>
      </c>
      <c r="I82" s="538" t="e">
        <v>#REF!</v>
      </c>
      <c r="J82" s="547" t="e">
        <v>#REF!</v>
      </c>
      <c r="K82" s="539"/>
      <c r="L82" s="540"/>
    </row>
    <row r="83" spans="1:15" ht="53.25" hidden="1" customHeight="1" x14ac:dyDescent="0.3">
      <c r="A83" s="235"/>
      <c r="B83" s="267" t="s">
        <v>329</v>
      </c>
      <c r="C83" s="242" t="s">
        <v>94</v>
      </c>
      <c r="D83" s="242" t="s">
        <v>74</v>
      </c>
      <c r="E83" s="242"/>
      <c r="F83" s="242" t="s">
        <v>126</v>
      </c>
      <c r="G83" s="242"/>
      <c r="H83" s="538">
        <f>H85</f>
        <v>0</v>
      </c>
      <c r="I83" s="531"/>
      <c r="J83" s="531"/>
      <c r="K83" s="539"/>
      <c r="L83" s="540"/>
    </row>
    <row r="84" spans="1:15" ht="15" hidden="1" customHeight="1" x14ac:dyDescent="0.3">
      <c r="A84" s="235"/>
      <c r="B84" s="244" t="s">
        <v>330</v>
      </c>
      <c r="C84" s="242" t="s">
        <v>94</v>
      </c>
      <c r="D84" s="242" t="s">
        <v>74</v>
      </c>
      <c r="E84" s="242"/>
      <c r="F84" s="242" t="s">
        <v>145</v>
      </c>
      <c r="G84" s="242"/>
      <c r="H84" s="538">
        <f>H85</f>
        <v>0</v>
      </c>
      <c r="I84" s="531"/>
      <c r="J84" s="531"/>
      <c r="K84" s="539"/>
      <c r="L84" s="540"/>
    </row>
    <row r="85" spans="1:15" ht="15.75" hidden="1" customHeight="1" x14ac:dyDescent="0.3">
      <c r="A85" s="235"/>
      <c r="B85" s="243" t="s">
        <v>79</v>
      </c>
      <c r="C85" s="242" t="s">
        <v>94</v>
      </c>
      <c r="D85" s="242" t="s">
        <v>74</v>
      </c>
      <c r="E85" s="242"/>
      <c r="F85" s="242" t="s">
        <v>145</v>
      </c>
      <c r="G85" s="242" t="s">
        <v>80</v>
      </c>
      <c r="H85" s="538">
        <f>'прил._6(7)'!K105</f>
        <v>0</v>
      </c>
      <c r="I85" s="531"/>
      <c r="J85" s="531"/>
      <c r="K85" s="539"/>
      <c r="L85" s="540"/>
    </row>
    <row r="86" spans="1:15" ht="65.25" customHeight="1" x14ac:dyDescent="0.3">
      <c r="A86" s="234">
        <v>10</v>
      </c>
      <c r="B86" s="239" t="str">
        <f>'прил._6(7)'!B108</f>
        <v>Муниципальная программа "Развитие жилищно-коммунальной инфраструктуры в Новодмитриевском сельском поселении на 2021-2023 годы"</v>
      </c>
      <c r="C86" s="240" t="s">
        <v>99</v>
      </c>
      <c r="D86" s="240" t="s">
        <v>65</v>
      </c>
      <c r="E86" s="240" t="s">
        <v>23</v>
      </c>
      <c r="F86" s="240" t="s">
        <v>126</v>
      </c>
      <c r="G86" s="240"/>
      <c r="H86" s="534">
        <f>H90+H93+H94</f>
        <v>1309.3</v>
      </c>
      <c r="I86" s="531"/>
      <c r="J86" s="531"/>
      <c r="K86" s="536">
        <v>1309.2</v>
      </c>
      <c r="L86" s="537">
        <v>99.9</v>
      </c>
    </row>
    <row r="87" spans="1:15" ht="43.5" customHeight="1" x14ac:dyDescent="0.3">
      <c r="A87" s="235"/>
      <c r="B87" s="245" t="s">
        <v>100</v>
      </c>
      <c r="C87" s="242" t="s">
        <v>99</v>
      </c>
      <c r="D87" s="242" t="s">
        <v>67</v>
      </c>
      <c r="E87" s="242" t="s">
        <v>23</v>
      </c>
      <c r="F87" s="242" t="s">
        <v>126</v>
      </c>
      <c r="G87" s="242"/>
      <c r="H87" s="538">
        <f>H89</f>
        <v>728.3</v>
      </c>
      <c r="I87" s="531"/>
      <c r="J87" s="531"/>
      <c r="K87" s="539">
        <v>728.2</v>
      </c>
      <c r="L87" s="540">
        <f t="shared" ref="L87:L90" si="6">$L$86</f>
        <v>99.9</v>
      </c>
    </row>
    <row r="88" spans="1:15" ht="22.5" customHeight="1" x14ac:dyDescent="0.3">
      <c r="A88" s="235"/>
      <c r="B88" s="245" t="s">
        <v>15</v>
      </c>
      <c r="C88" s="242" t="s">
        <v>99</v>
      </c>
      <c r="D88" s="242" t="s">
        <v>67</v>
      </c>
      <c r="E88" s="242" t="s">
        <v>23</v>
      </c>
      <c r="F88" s="242" t="s">
        <v>146</v>
      </c>
      <c r="G88" s="242"/>
      <c r="H88" s="538">
        <f>H89</f>
        <v>728.3</v>
      </c>
      <c r="I88" s="531"/>
      <c r="J88" s="531"/>
      <c r="K88" s="539">
        <v>728.2</v>
      </c>
      <c r="L88" s="540">
        <f t="shared" si="6"/>
        <v>99.9</v>
      </c>
    </row>
    <row r="89" spans="1:15" ht="28.5" customHeight="1" x14ac:dyDescent="0.3">
      <c r="A89" s="235"/>
      <c r="B89" s="268" t="str">
        <f>'прил._6(7)'!B110</f>
        <v>Мероприятия в области коммунального хозяйства</v>
      </c>
      <c r="C89" s="242" t="s">
        <v>99</v>
      </c>
      <c r="D89" s="242" t="s">
        <v>67</v>
      </c>
      <c r="E89" s="242" t="s">
        <v>23</v>
      </c>
      <c r="F89" s="242" t="s">
        <v>146</v>
      </c>
      <c r="G89" s="242"/>
      <c r="H89" s="538">
        <f>H90</f>
        <v>728.3</v>
      </c>
      <c r="I89" s="531"/>
      <c r="J89" s="531"/>
      <c r="K89" s="539">
        <v>728.2</v>
      </c>
      <c r="L89" s="540">
        <f t="shared" si="6"/>
        <v>99.9</v>
      </c>
    </row>
    <row r="90" spans="1:15" ht="34.5" customHeight="1" x14ac:dyDescent="0.3">
      <c r="A90" s="235"/>
      <c r="B90" s="483" t="s">
        <v>79</v>
      </c>
      <c r="C90" s="465" t="s">
        <v>99</v>
      </c>
      <c r="D90" s="465" t="s">
        <v>67</v>
      </c>
      <c r="E90" s="465" t="s">
        <v>23</v>
      </c>
      <c r="F90" s="465" t="s">
        <v>146</v>
      </c>
      <c r="G90" s="465" t="s">
        <v>80</v>
      </c>
      <c r="H90" s="541">
        <f>'прил._6(7)'!K111</f>
        <v>728.3</v>
      </c>
      <c r="I90" s="538">
        <v>0</v>
      </c>
      <c r="J90" s="547">
        <v>0</v>
      </c>
      <c r="K90" s="539">
        <v>728.2</v>
      </c>
      <c r="L90" s="540">
        <f t="shared" si="6"/>
        <v>99.9</v>
      </c>
    </row>
    <row r="91" spans="1:15" ht="34.5" customHeight="1" x14ac:dyDescent="0.3">
      <c r="A91" s="235"/>
      <c r="B91" s="365" t="s">
        <v>398</v>
      </c>
      <c r="C91" s="242" t="s">
        <v>99</v>
      </c>
      <c r="D91" s="242" t="s">
        <v>85</v>
      </c>
      <c r="E91" s="242" t="s">
        <v>23</v>
      </c>
      <c r="F91" s="242" t="s">
        <v>126</v>
      </c>
      <c r="G91" s="242"/>
      <c r="H91" s="538">
        <f>H93</f>
        <v>31</v>
      </c>
      <c r="I91" s="548"/>
      <c r="J91" s="548"/>
      <c r="K91" s="538">
        <f t="shared" ref="K91:K93" si="7">$H$91</f>
        <v>31</v>
      </c>
      <c r="L91" s="540">
        <v>100</v>
      </c>
    </row>
    <row r="92" spans="1:15" ht="34.5" customHeight="1" x14ac:dyDescent="0.3">
      <c r="A92" s="235"/>
      <c r="B92" s="365" t="s">
        <v>400</v>
      </c>
      <c r="C92" s="242" t="s">
        <v>99</v>
      </c>
      <c r="D92" s="242" t="s">
        <v>85</v>
      </c>
      <c r="E92" s="242" t="s">
        <v>23</v>
      </c>
      <c r="F92" s="242" t="s">
        <v>399</v>
      </c>
      <c r="G92" s="242"/>
      <c r="H92" s="538">
        <f>H93</f>
        <v>31</v>
      </c>
      <c r="I92" s="548"/>
      <c r="J92" s="548"/>
      <c r="K92" s="538">
        <f t="shared" si="7"/>
        <v>31</v>
      </c>
      <c r="L92" s="540">
        <v>100</v>
      </c>
    </row>
    <row r="93" spans="1:15" ht="34.5" customHeight="1" x14ac:dyDescent="0.3">
      <c r="A93" s="235"/>
      <c r="B93" s="365" t="s">
        <v>79</v>
      </c>
      <c r="C93" s="242" t="s">
        <v>99</v>
      </c>
      <c r="D93" s="242" t="s">
        <v>85</v>
      </c>
      <c r="E93" s="242" t="s">
        <v>23</v>
      </c>
      <c r="F93" s="242" t="s">
        <v>399</v>
      </c>
      <c r="G93" s="242" t="s">
        <v>80</v>
      </c>
      <c r="H93" s="538">
        <f>'прил._6(7)'!K114</f>
        <v>31</v>
      </c>
      <c r="I93" s="548"/>
      <c r="J93" s="548"/>
      <c r="K93" s="538">
        <f t="shared" si="7"/>
        <v>31</v>
      </c>
      <c r="L93" s="540">
        <v>100</v>
      </c>
    </row>
    <row r="94" spans="1:15" ht="34.5" customHeight="1" x14ac:dyDescent="0.3">
      <c r="A94" s="235"/>
      <c r="B94" s="365" t="s">
        <v>456</v>
      </c>
      <c r="C94" s="242" t="s">
        <v>99</v>
      </c>
      <c r="D94" s="242" t="s">
        <v>92</v>
      </c>
      <c r="E94" s="242" t="s">
        <v>23</v>
      </c>
      <c r="F94" s="242" t="s">
        <v>126</v>
      </c>
      <c r="G94" s="242"/>
      <c r="H94" s="538">
        <f>H95</f>
        <v>550</v>
      </c>
      <c r="I94" s="548"/>
      <c r="J94" s="548"/>
      <c r="K94" s="541">
        <f t="shared" ref="K94:K96" si="8">$H$94</f>
        <v>550</v>
      </c>
      <c r="L94" s="540">
        <v>100</v>
      </c>
    </row>
    <row r="95" spans="1:15" ht="34.5" customHeight="1" x14ac:dyDescent="0.3">
      <c r="A95" s="235"/>
      <c r="B95" s="365" t="s">
        <v>455</v>
      </c>
      <c r="C95" s="242" t="s">
        <v>99</v>
      </c>
      <c r="D95" s="242" t="s">
        <v>92</v>
      </c>
      <c r="E95" s="242" t="s">
        <v>23</v>
      </c>
      <c r="F95" s="242" t="s">
        <v>454</v>
      </c>
      <c r="G95" s="242"/>
      <c r="H95" s="538">
        <f>H96</f>
        <v>550</v>
      </c>
      <c r="I95" s="548"/>
      <c r="J95" s="548"/>
      <c r="K95" s="541">
        <f t="shared" si="8"/>
        <v>550</v>
      </c>
      <c r="L95" s="540">
        <v>100</v>
      </c>
    </row>
    <row r="96" spans="1:15" ht="34.5" customHeight="1" x14ac:dyDescent="0.3">
      <c r="A96" s="235"/>
      <c r="B96" s="365" t="s">
        <v>79</v>
      </c>
      <c r="C96" s="242" t="s">
        <v>99</v>
      </c>
      <c r="D96" s="242" t="s">
        <v>92</v>
      </c>
      <c r="E96" s="242" t="s">
        <v>23</v>
      </c>
      <c r="F96" s="242" t="s">
        <v>454</v>
      </c>
      <c r="G96" s="242" t="s">
        <v>80</v>
      </c>
      <c r="H96" s="538">
        <v>550</v>
      </c>
      <c r="I96" s="548"/>
      <c r="J96" s="548"/>
      <c r="K96" s="541">
        <f t="shared" si="8"/>
        <v>550</v>
      </c>
      <c r="L96" s="540">
        <v>100</v>
      </c>
    </row>
    <row r="97" spans="1:45" ht="65.25" customHeight="1" x14ac:dyDescent="0.3">
      <c r="A97" s="234">
        <v>11</v>
      </c>
      <c r="B97" s="239" t="str">
        <f>'прил._6(7)'!B124</f>
        <v>Муниципальная программа "Благоустройство территории поселения в Новодмитриевском сельском поселении на 2021-2023 годы"</v>
      </c>
      <c r="C97" s="240" t="s">
        <v>102</v>
      </c>
      <c r="D97" s="240" t="s">
        <v>65</v>
      </c>
      <c r="E97" s="240" t="s">
        <v>23</v>
      </c>
      <c r="F97" s="240" t="s">
        <v>126</v>
      </c>
      <c r="G97" s="240"/>
      <c r="H97" s="534">
        <f>H98+H102+H105</f>
        <v>4935.6000000000004</v>
      </c>
      <c r="I97" s="531"/>
      <c r="J97" s="531"/>
      <c r="K97" s="536">
        <v>4707.8</v>
      </c>
      <c r="L97" s="537">
        <v>95.4</v>
      </c>
    </row>
    <row r="98" spans="1:45" ht="34.5" customHeight="1" x14ac:dyDescent="0.3">
      <c r="A98" s="235"/>
      <c r="B98" s="245" t="s">
        <v>103</v>
      </c>
      <c r="C98" s="242" t="s">
        <v>102</v>
      </c>
      <c r="D98" s="242" t="s">
        <v>74</v>
      </c>
      <c r="E98" s="242" t="s">
        <v>23</v>
      </c>
      <c r="F98" s="242" t="s">
        <v>126</v>
      </c>
      <c r="G98" s="242"/>
      <c r="H98" s="538">
        <f>H100+H101</f>
        <v>852.4</v>
      </c>
      <c r="I98" s="531"/>
      <c r="J98" s="531"/>
      <c r="K98" s="278" t="s">
        <v>470</v>
      </c>
      <c r="L98" s="549" t="s">
        <v>473</v>
      </c>
    </row>
    <row r="99" spans="1:45" ht="61.5" customHeight="1" x14ac:dyDescent="0.3">
      <c r="A99" s="235"/>
      <c r="B99" s="241" t="str">
        <f>'прил._6(7)'!B126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99" s="242" t="s">
        <v>102</v>
      </c>
      <c r="D99" s="242" t="s">
        <v>74</v>
      </c>
      <c r="E99" s="242" t="s">
        <v>23</v>
      </c>
      <c r="F99" s="242" t="s">
        <v>135</v>
      </c>
      <c r="G99" s="242"/>
      <c r="H99" s="538">
        <f>H100+H101</f>
        <v>852.4</v>
      </c>
      <c r="I99" s="531"/>
      <c r="J99" s="531"/>
      <c r="K99" s="278" t="s">
        <v>470</v>
      </c>
      <c r="L99" s="549" t="s">
        <v>473</v>
      </c>
    </row>
    <row r="100" spans="1:45" ht="32.25" x14ac:dyDescent="0.3">
      <c r="A100" s="235"/>
      <c r="B100" s="244" t="s">
        <v>79</v>
      </c>
      <c r="C100" s="242" t="s">
        <v>102</v>
      </c>
      <c r="D100" s="242" t="s">
        <v>74</v>
      </c>
      <c r="E100" s="242" t="s">
        <v>23</v>
      </c>
      <c r="F100" s="242" t="s">
        <v>135</v>
      </c>
      <c r="G100" s="242" t="s">
        <v>80</v>
      </c>
      <c r="H100" s="538">
        <f>'прил._6(7)'!K127</f>
        <v>840</v>
      </c>
      <c r="I100" s="531"/>
      <c r="J100" s="531"/>
      <c r="K100" s="539">
        <v>728.6</v>
      </c>
      <c r="L100" s="540">
        <v>86.7</v>
      </c>
    </row>
    <row r="101" spans="1:45" ht="18.75" x14ac:dyDescent="0.3">
      <c r="A101" s="235"/>
      <c r="B101" s="248" t="s">
        <v>81</v>
      </c>
      <c r="C101" s="242" t="s">
        <v>102</v>
      </c>
      <c r="D101" s="242" t="s">
        <v>74</v>
      </c>
      <c r="E101" s="242" t="s">
        <v>23</v>
      </c>
      <c r="F101" s="242" t="s">
        <v>135</v>
      </c>
      <c r="G101" s="242" t="s">
        <v>82</v>
      </c>
      <c r="H101" s="538">
        <f>'прил._6(7)'!K128</f>
        <v>12.4</v>
      </c>
      <c r="I101" s="531"/>
      <c r="J101" s="531"/>
      <c r="K101" s="539">
        <v>12.3</v>
      </c>
      <c r="L101" s="540">
        <v>99.9</v>
      </c>
    </row>
    <row r="102" spans="1:45" ht="49.5" customHeight="1" x14ac:dyDescent="0.3">
      <c r="A102" s="235"/>
      <c r="B102" s="248" t="str">
        <f>'прил._6(7)'!B129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02" s="242" t="s">
        <v>102</v>
      </c>
      <c r="D102" s="242" t="s">
        <v>67</v>
      </c>
      <c r="E102" s="242" t="s">
        <v>23</v>
      </c>
      <c r="F102" s="242" t="s">
        <v>126</v>
      </c>
      <c r="G102" s="242"/>
      <c r="H102" s="538">
        <f>H104</f>
        <v>552</v>
      </c>
      <c r="I102" s="531"/>
      <c r="J102" s="531"/>
      <c r="K102" s="539">
        <v>435.8</v>
      </c>
      <c r="L102" s="540">
        <v>79</v>
      </c>
    </row>
    <row r="103" spans="1:45" ht="30.75" customHeight="1" x14ac:dyDescent="0.3">
      <c r="A103" s="235"/>
      <c r="B103" s="244" t="s">
        <v>104</v>
      </c>
      <c r="C103" s="242" t="s">
        <v>102</v>
      </c>
      <c r="D103" s="242" t="s">
        <v>67</v>
      </c>
      <c r="E103" s="242" t="s">
        <v>23</v>
      </c>
      <c r="F103" s="242" t="s">
        <v>136</v>
      </c>
      <c r="G103" s="242"/>
      <c r="H103" s="538">
        <f>H104</f>
        <v>552</v>
      </c>
      <c r="I103" s="531"/>
      <c r="J103" s="531"/>
      <c r="K103" s="539">
        <v>435.8</v>
      </c>
      <c r="L103" s="540">
        <v>79</v>
      </c>
    </row>
    <row r="104" spans="1:45" ht="30.75" customHeight="1" x14ac:dyDescent="0.3">
      <c r="A104" s="235"/>
      <c r="B104" s="248" t="s">
        <v>79</v>
      </c>
      <c r="C104" s="242" t="s">
        <v>102</v>
      </c>
      <c r="D104" s="242" t="s">
        <v>67</v>
      </c>
      <c r="E104" s="242" t="s">
        <v>23</v>
      </c>
      <c r="F104" s="242" t="s">
        <v>136</v>
      </c>
      <c r="G104" s="242" t="s">
        <v>80</v>
      </c>
      <c r="H104" s="538">
        <f>'прил._6(7)'!K131</f>
        <v>552</v>
      </c>
      <c r="I104" s="531"/>
      <c r="J104" s="531"/>
      <c r="K104" s="539">
        <v>435.8</v>
      </c>
      <c r="L104" s="540">
        <v>79</v>
      </c>
    </row>
    <row r="105" spans="1:45" s="91" customFormat="1" ht="77.25" customHeight="1" x14ac:dyDescent="0.3">
      <c r="A105" s="224"/>
      <c r="B105" s="245" t="str">
        <f>'прил._6(7)'!B132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05" s="242" t="s">
        <v>102</v>
      </c>
      <c r="D105" s="242" t="s">
        <v>92</v>
      </c>
      <c r="E105" s="242" t="s">
        <v>23</v>
      </c>
      <c r="F105" s="242" t="s">
        <v>126</v>
      </c>
      <c r="G105" s="242"/>
      <c r="H105" s="538">
        <f>H107+H108+H111+H113</f>
        <v>3531.2</v>
      </c>
      <c r="I105" s="550"/>
      <c r="J105" s="550"/>
      <c r="K105" s="278" t="s">
        <v>471</v>
      </c>
      <c r="L105" s="277" t="s">
        <v>474</v>
      </c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</row>
    <row r="106" spans="1:45" s="91" customFormat="1" ht="28.5" customHeight="1" x14ac:dyDescent="0.3">
      <c r="A106" s="224"/>
      <c r="B106" s="365" t="s">
        <v>402</v>
      </c>
      <c r="C106" s="242" t="s">
        <v>102</v>
      </c>
      <c r="D106" s="242" t="s">
        <v>92</v>
      </c>
      <c r="E106" s="242" t="s">
        <v>23</v>
      </c>
      <c r="F106" s="242" t="s">
        <v>403</v>
      </c>
      <c r="G106" s="242"/>
      <c r="H106" s="538">
        <f>H107</f>
        <v>1027.9000000000001</v>
      </c>
      <c r="I106" s="550"/>
      <c r="J106" s="550"/>
      <c r="K106" s="539">
        <v>1027.9000000000001</v>
      </c>
      <c r="L106" s="551">
        <v>100</v>
      </c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</row>
    <row r="107" spans="1:45" s="91" customFormat="1" ht="49.5" customHeight="1" x14ac:dyDescent="0.3">
      <c r="A107" s="224"/>
      <c r="B107" s="412" t="s">
        <v>79</v>
      </c>
      <c r="C107" s="242" t="s">
        <v>102</v>
      </c>
      <c r="D107" s="242" t="s">
        <v>92</v>
      </c>
      <c r="E107" s="242" t="s">
        <v>23</v>
      </c>
      <c r="F107" s="242" t="s">
        <v>403</v>
      </c>
      <c r="G107" s="242" t="s">
        <v>80</v>
      </c>
      <c r="H107" s="538">
        <f>'прил._6(7)'!K134</f>
        <v>1027.9000000000001</v>
      </c>
      <c r="I107" s="550"/>
      <c r="J107" s="550"/>
      <c r="K107" s="539">
        <v>1027.9000000000001</v>
      </c>
      <c r="L107" s="551">
        <v>100</v>
      </c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</row>
    <row r="108" spans="1:45" ht="34.5" customHeight="1" x14ac:dyDescent="0.3">
      <c r="A108" s="235"/>
      <c r="B108" s="484" t="s">
        <v>105</v>
      </c>
      <c r="C108" s="242" t="s">
        <v>102</v>
      </c>
      <c r="D108" s="242" t="s">
        <v>92</v>
      </c>
      <c r="E108" s="242" t="s">
        <v>23</v>
      </c>
      <c r="F108" s="242" t="s">
        <v>137</v>
      </c>
      <c r="G108" s="242"/>
      <c r="H108" s="538">
        <f>H109+H110</f>
        <v>726.5</v>
      </c>
      <c r="I108" s="531"/>
      <c r="J108" s="531"/>
      <c r="K108" s="539">
        <v>726.3</v>
      </c>
      <c r="L108" s="540">
        <v>99.9</v>
      </c>
    </row>
    <row r="109" spans="1:45" ht="29.25" customHeight="1" x14ac:dyDescent="0.3">
      <c r="A109" s="235"/>
      <c r="B109" s="244" t="s">
        <v>79</v>
      </c>
      <c r="C109" s="242" t="s">
        <v>102</v>
      </c>
      <c r="D109" s="242" t="s">
        <v>92</v>
      </c>
      <c r="E109" s="242" t="s">
        <v>23</v>
      </c>
      <c r="F109" s="242" t="s">
        <v>137</v>
      </c>
      <c r="G109" s="242" t="s">
        <v>80</v>
      </c>
      <c r="H109" s="538">
        <f>'прил._6(7)'!K136</f>
        <v>602.9</v>
      </c>
      <c r="I109" s="531"/>
      <c r="J109" s="531"/>
      <c r="K109" s="539">
        <v>602.79999999999995</v>
      </c>
      <c r="L109" s="540">
        <v>99.9</v>
      </c>
    </row>
    <row r="110" spans="1:45" ht="45.75" customHeight="1" x14ac:dyDescent="0.3">
      <c r="A110" s="235"/>
      <c r="B110" s="265" t="s">
        <v>479</v>
      </c>
      <c r="C110" s="242" t="s">
        <v>102</v>
      </c>
      <c r="D110" s="242" t="s">
        <v>92</v>
      </c>
      <c r="E110" s="242" t="s">
        <v>23</v>
      </c>
      <c r="F110" s="242" t="s">
        <v>137</v>
      </c>
      <c r="G110" s="242" t="s">
        <v>404</v>
      </c>
      <c r="H110" s="538">
        <f>'прил._6(7)'!K137</f>
        <v>123.6</v>
      </c>
      <c r="I110" s="531"/>
      <c r="J110" s="531"/>
      <c r="K110" s="539">
        <v>123.5</v>
      </c>
      <c r="L110" s="540">
        <v>99.9</v>
      </c>
    </row>
    <row r="111" spans="1:45" ht="45.75" customHeight="1" x14ac:dyDescent="0.3">
      <c r="A111" s="235"/>
      <c r="B111" s="265" t="s">
        <v>442</v>
      </c>
      <c r="C111" s="242" t="s">
        <v>102</v>
      </c>
      <c r="D111" s="242" t="s">
        <v>92</v>
      </c>
      <c r="E111" s="242" t="s">
        <v>23</v>
      </c>
      <c r="F111" s="242" t="s">
        <v>443</v>
      </c>
      <c r="G111" s="242"/>
      <c r="H111" s="538">
        <f>H112</f>
        <v>531.1</v>
      </c>
      <c r="I111" s="531"/>
      <c r="J111" s="531"/>
      <c r="K111" s="539">
        <v>531.1</v>
      </c>
      <c r="L111" s="540">
        <v>100</v>
      </c>
    </row>
    <row r="112" spans="1:45" ht="45.75" customHeight="1" x14ac:dyDescent="0.3">
      <c r="A112" s="235"/>
      <c r="B112" s="265" t="s">
        <v>79</v>
      </c>
      <c r="C112" s="242" t="s">
        <v>102</v>
      </c>
      <c r="D112" s="242" t="s">
        <v>92</v>
      </c>
      <c r="E112" s="242" t="s">
        <v>23</v>
      </c>
      <c r="F112" s="242" t="s">
        <v>443</v>
      </c>
      <c r="G112" s="242" t="s">
        <v>80</v>
      </c>
      <c r="H112" s="538">
        <f>'прил._6(7)'!K139</f>
        <v>531.1</v>
      </c>
      <c r="I112" s="531"/>
      <c r="J112" s="531"/>
      <c r="K112" s="539">
        <v>531.1</v>
      </c>
      <c r="L112" s="540">
        <v>100</v>
      </c>
    </row>
    <row r="113" spans="1:12" ht="45.75" customHeight="1" x14ac:dyDescent="0.3">
      <c r="A113" s="235"/>
      <c r="B113" s="265" t="s">
        <v>452</v>
      </c>
      <c r="C113" s="242" t="s">
        <v>102</v>
      </c>
      <c r="D113" s="242" t="s">
        <v>92</v>
      </c>
      <c r="E113" s="242" t="s">
        <v>23</v>
      </c>
      <c r="F113" s="242" t="s">
        <v>453</v>
      </c>
      <c r="G113" s="242"/>
      <c r="H113" s="538">
        <f>H114</f>
        <v>1245.7</v>
      </c>
      <c r="I113" s="531"/>
      <c r="J113" s="531"/>
      <c r="K113" s="538">
        <v>1245.7</v>
      </c>
      <c r="L113" s="540">
        <v>100</v>
      </c>
    </row>
    <row r="114" spans="1:12" ht="45.75" customHeight="1" x14ac:dyDescent="0.3">
      <c r="A114" s="235"/>
      <c r="B114" s="265" t="s">
        <v>479</v>
      </c>
      <c r="C114" s="242" t="s">
        <v>102</v>
      </c>
      <c r="D114" s="242" t="s">
        <v>92</v>
      </c>
      <c r="E114" s="242" t="s">
        <v>23</v>
      </c>
      <c r="F114" s="242" t="s">
        <v>453</v>
      </c>
      <c r="G114" s="242" t="s">
        <v>404</v>
      </c>
      <c r="H114" s="538">
        <v>1245.7</v>
      </c>
      <c r="I114" s="531"/>
      <c r="J114" s="531"/>
      <c r="K114" s="538">
        <v>1245.7</v>
      </c>
      <c r="L114" s="540">
        <v>100</v>
      </c>
    </row>
    <row r="115" spans="1:12" ht="32.25" customHeight="1" x14ac:dyDescent="0.3">
      <c r="A115" s="237"/>
      <c r="B115" s="415" t="s">
        <v>72</v>
      </c>
      <c r="C115" s="240" t="s">
        <v>73</v>
      </c>
      <c r="D115" s="240" t="s">
        <v>65</v>
      </c>
      <c r="E115" s="240" t="s">
        <v>23</v>
      </c>
      <c r="F115" s="240" t="s">
        <v>126</v>
      </c>
      <c r="G115" s="240"/>
      <c r="H115" s="534">
        <f>H118</f>
        <v>853.1</v>
      </c>
      <c r="I115" s="534">
        <f>I118</f>
        <v>0</v>
      </c>
      <c r="J115" s="552">
        <f>J118</f>
        <v>0</v>
      </c>
      <c r="K115" s="532">
        <v>850.4</v>
      </c>
      <c r="L115" s="537">
        <v>99.7</v>
      </c>
    </row>
    <row r="116" spans="1:12" ht="24.75" customHeight="1" x14ac:dyDescent="0.3">
      <c r="A116" s="237"/>
      <c r="B116" s="241" t="s">
        <v>51</v>
      </c>
      <c r="C116" s="242" t="s">
        <v>73</v>
      </c>
      <c r="D116" s="242" t="s">
        <v>74</v>
      </c>
      <c r="E116" s="242" t="s">
        <v>23</v>
      </c>
      <c r="F116" s="242" t="s">
        <v>126</v>
      </c>
      <c r="G116" s="242"/>
      <c r="H116" s="538">
        <f>'прил._6(7)'!K31</f>
        <v>853.1</v>
      </c>
      <c r="I116" s="531"/>
      <c r="J116" s="531"/>
      <c r="K116" s="539">
        <v>850.4</v>
      </c>
      <c r="L116" s="540">
        <v>99.7</v>
      </c>
    </row>
    <row r="117" spans="1:12" ht="32.25" x14ac:dyDescent="0.3">
      <c r="A117" s="237"/>
      <c r="B117" s="241" t="s">
        <v>68</v>
      </c>
      <c r="C117" s="242" t="s">
        <v>73</v>
      </c>
      <c r="D117" s="242" t="s">
        <v>74</v>
      </c>
      <c r="E117" s="242" t="s">
        <v>23</v>
      </c>
      <c r="F117" s="242" t="s">
        <v>138</v>
      </c>
      <c r="G117" s="242"/>
      <c r="H117" s="538">
        <f>H118</f>
        <v>853.1</v>
      </c>
      <c r="I117" s="531"/>
      <c r="J117" s="531"/>
      <c r="K117" s="539">
        <v>850.4</v>
      </c>
      <c r="L117" s="540">
        <v>99.7</v>
      </c>
    </row>
    <row r="118" spans="1:12" ht="78" customHeight="1" x14ac:dyDescent="0.3">
      <c r="A118" s="237"/>
      <c r="B118" s="241" t="s">
        <v>75</v>
      </c>
      <c r="C118" s="242" t="s">
        <v>73</v>
      </c>
      <c r="D118" s="242" t="s">
        <v>74</v>
      </c>
      <c r="E118" s="242" t="s">
        <v>23</v>
      </c>
      <c r="F118" s="242" t="s">
        <v>138</v>
      </c>
      <c r="G118" s="242" t="s">
        <v>76</v>
      </c>
      <c r="H118" s="538">
        <f>'прил._6(7)'!K31</f>
        <v>853.1</v>
      </c>
      <c r="I118" s="531"/>
      <c r="J118" s="531"/>
      <c r="K118" s="539">
        <v>850.4</v>
      </c>
      <c r="L118" s="540">
        <v>99.7</v>
      </c>
    </row>
    <row r="119" spans="1:12" ht="18" customHeight="1" x14ac:dyDescent="0.3">
      <c r="A119" s="237"/>
      <c r="B119" s="269" t="s">
        <v>164</v>
      </c>
      <c r="C119" s="240" t="s">
        <v>78</v>
      </c>
      <c r="D119" s="240" t="s">
        <v>74</v>
      </c>
      <c r="E119" s="240" t="s">
        <v>23</v>
      </c>
      <c r="F119" s="240" t="s">
        <v>126</v>
      </c>
      <c r="G119" s="240"/>
      <c r="H119" s="530">
        <f>H120</f>
        <v>10571.6</v>
      </c>
      <c r="I119" s="534" t="e">
        <f>I122+I123+I128+#REF!+I131+I134+I137+I124</f>
        <v>#REF!</v>
      </c>
      <c r="J119" s="552" t="e">
        <f>J122+J123+J128+#REF!+J131+J134+J137+J124</f>
        <v>#REF!</v>
      </c>
      <c r="K119" s="532">
        <v>10434.4</v>
      </c>
      <c r="L119" s="537">
        <v>98.7</v>
      </c>
    </row>
    <row r="120" spans="1:12" ht="16.5" customHeight="1" x14ac:dyDescent="0.3">
      <c r="A120" s="235"/>
      <c r="B120" s="241" t="s">
        <v>164</v>
      </c>
      <c r="C120" s="242" t="s">
        <v>78</v>
      </c>
      <c r="D120" s="242" t="s">
        <v>74</v>
      </c>
      <c r="E120" s="242" t="s">
        <v>23</v>
      </c>
      <c r="F120" s="242" t="s">
        <v>126</v>
      </c>
      <c r="G120" s="242"/>
      <c r="H120" s="538">
        <f>H121+H125+H127+H131+H134+H137+H140+H142</f>
        <v>10571.6</v>
      </c>
      <c r="I120" s="531"/>
      <c r="J120" s="531"/>
      <c r="K120" s="541">
        <v>10434.4</v>
      </c>
      <c r="L120" s="540">
        <v>98.7</v>
      </c>
    </row>
    <row r="121" spans="1:12" ht="32.25" x14ac:dyDescent="0.3">
      <c r="A121" s="235"/>
      <c r="B121" s="241" t="s">
        <v>68</v>
      </c>
      <c r="C121" s="242" t="s">
        <v>78</v>
      </c>
      <c r="D121" s="242" t="s">
        <v>74</v>
      </c>
      <c r="E121" s="242" t="s">
        <v>23</v>
      </c>
      <c r="F121" s="242" t="s">
        <v>138</v>
      </c>
      <c r="G121" s="242"/>
      <c r="H121" s="538">
        <f>H122+H123+H124</f>
        <v>4712</v>
      </c>
      <c r="I121" s="531"/>
      <c r="J121" s="531"/>
      <c r="K121" s="539">
        <v>4613.1000000000004</v>
      </c>
      <c r="L121" s="540">
        <v>97.9</v>
      </c>
    </row>
    <row r="122" spans="1:12" ht="78" customHeight="1" x14ac:dyDescent="0.3">
      <c r="A122" s="235"/>
      <c r="B122" s="241" t="s">
        <v>75</v>
      </c>
      <c r="C122" s="242" t="s">
        <v>78</v>
      </c>
      <c r="D122" s="242" t="s">
        <v>74</v>
      </c>
      <c r="E122" s="242" t="s">
        <v>23</v>
      </c>
      <c r="F122" s="242" t="s">
        <v>138</v>
      </c>
      <c r="G122" s="242" t="s">
        <v>76</v>
      </c>
      <c r="H122" s="538">
        <f>'прил._6(7)'!K36</f>
        <v>3414.4</v>
      </c>
      <c r="I122" s="531"/>
      <c r="J122" s="531"/>
      <c r="K122" s="541">
        <v>3408.7</v>
      </c>
      <c r="L122" s="540">
        <v>99.8</v>
      </c>
    </row>
    <row r="123" spans="1:12" ht="37.5" customHeight="1" x14ac:dyDescent="0.3">
      <c r="A123" s="235"/>
      <c r="B123" s="241" t="s">
        <v>79</v>
      </c>
      <c r="C123" s="242" t="s">
        <v>78</v>
      </c>
      <c r="D123" s="242" t="s">
        <v>74</v>
      </c>
      <c r="E123" s="242" t="s">
        <v>23</v>
      </c>
      <c r="F123" s="242" t="s">
        <v>138</v>
      </c>
      <c r="G123" s="242" t="s">
        <v>80</v>
      </c>
      <c r="H123" s="538">
        <f>'прил._6(7)'!K37</f>
        <v>1278.8</v>
      </c>
      <c r="I123" s="531"/>
      <c r="J123" s="531"/>
      <c r="K123" s="539">
        <v>1185.7</v>
      </c>
      <c r="L123" s="540">
        <v>92.7</v>
      </c>
    </row>
    <row r="124" spans="1:12" ht="20.25" customHeight="1" x14ac:dyDescent="0.3">
      <c r="A124" s="235"/>
      <c r="B124" s="241" t="s">
        <v>81</v>
      </c>
      <c r="C124" s="242" t="s">
        <v>78</v>
      </c>
      <c r="D124" s="242" t="s">
        <v>74</v>
      </c>
      <c r="E124" s="242" t="s">
        <v>23</v>
      </c>
      <c r="F124" s="242" t="s">
        <v>138</v>
      </c>
      <c r="G124" s="242" t="s">
        <v>82</v>
      </c>
      <c r="H124" s="538">
        <f>'прил._6(7)'!K38</f>
        <v>18.8</v>
      </c>
      <c r="I124" s="531"/>
      <c r="J124" s="531"/>
      <c r="K124" s="539">
        <v>18.600000000000001</v>
      </c>
      <c r="L124" s="540">
        <v>100</v>
      </c>
    </row>
    <row r="125" spans="1:12" ht="20.25" customHeight="1" x14ac:dyDescent="0.3">
      <c r="A125" s="235"/>
      <c r="B125" s="241" t="s">
        <v>170</v>
      </c>
      <c r="C125" s="242" t="s">
        <v>78</v>
      </c>
      <c r="D125" s="242" t="s">
        <v>74</v>
      </c>
      <c r="E125" s="242" t="s">
        <v>23</v>
      </c>
      <c r="F125" s="242" t="s">
        <v>126</v>
      </c>
      <c r="G125" s="242"/>
      <c r="H125" s="538">
        <f>H126</f>
        <v>5109.1000000000004</v>
      </c>
      <c r="I125" s="531"/>
      <c r="J125" s="531"/>
      <c r="K125" s="539">
        <v>5108.5</v>
      </c>
      <c r="L125" s="540">
        <v>99.9</v>
      </c>
    </row>
    <row r="126" spans="1:12" ht="22.5" customHeight="1" x14ac:dyDescent="0.3">
      <c r="A126" s="235"/>
      <c r="B126" s="440" t="s">
        <v>331</v>
      </c>
      <c r="C126" s="439" t="s">
        <v>78</v>
      </c>
      <c r="D126" s="439" t="s">
        <v>74</v>
      </c>
      <c r="E126" s="439" t="s">
        <v>23</v>
      </c>
      <c r="F126" s="439" t="s">
        <v>171</v>
      </c>
      <c r="G126" s="439" t="s">
        <v>82</v>
      </c>
      <c r="H126" s="553">
        <f>'прил._6(7)'!K63</f>
        <v>5109.1000000000004</v>
      </c>
      <c r="I126" s="531"/>
      <c r="J126" s="531"/>
      <c r="K126" s="556">
        <v>5108.5</v>
      </c>
      <c r="L126" s="556">
        <v>99.9</v>
      </c>
    </row>
    <row r="127" spans="1:12" ht="48.75" customHeight="1" x14ac:dyDescent="0.3">
      <c r="A127" s="232"/>
      <c r="B127" s="241" t="s">
        <v>35</v>
      </c>
      <c r="C127" s="242" t="s">
        <v>78</v>
      </c>
      <c r="D127" s="242" t="s">
        <v>74</v>
      </c>
      <c r="E127" s="242" t="s">
        <v>23</v>
      </c>
      <c r="F127" s="242" t="s">
        <v>142</v>
      </c>
      <c r="G127" s="242"/>
      <c r="H127" s="538">
        <f>'прил._6(7)'!K65</f>
        <v>245.3</v>
      </c>
      <c r="I127" s="531"/>
      <c r="J127" s="531"/>
      <c r="K127" s="539">
        <v>245.3</v>
      </c>
      <c r="L127" s="540">
        <v>100</v>
      </c>
    </row>
    <row r="128" spans="1:12" ht="81" customHeight="1" x14ac:dyDescent="0.3">
      <c r="A128" s="232"/>
      <c r="B128" s="241" t="s">
        <v>75</v>
      </c>
      <c r="C128" s="242" t="s">
        <v>78</v>
      </c>
      <c r="D128" s="242" t="s">
        <v>74</v>
      </c>
      <c r="E128" s="242" t="s">
        <v>23</v>
      </c>
      <c r="F128" s="242" t="s">
        <v>142</v>
      </c>
      <c r="G128" s="242" t="s">
        <v>76</v>
      </c>
      <c r="H128" s="538">
        <f>'прил._6(7)'!K69</f>
        <v>245.3</v>
      </c>
      <c r="I128" s="531"/>
      <c r="J128" s="531"/>
      <c r="K128" s="541">
        <v>245.3</v>
      </c>
      <c r="L128" s="540">
        <v>100</v>
      </c>
    </row>
    <row r="129" spans="1:12" ht="17.25" customHeight="1" x14ac:dyDescent="0.3">
      <c r="A129" s="235"/>
      <c r="B129" s="241" t="s">
        <v>55</v>
      </c>
      <c r="C129" s="242" t="s">
        <v>78</v>
      </c>
      <c r="D129" s="242" t="s">
        <v>67</v>
      </c>
      <c r="E129" s="242" t="s">
        <v>23</v>
      </c>
      <c r="F129" s="242" t="s">
        <v>126</v>
      </c>
      <c r="G129" s="242"/>
      <c r="H129" s="538">
        <v>3.8</v>
      </c>
      <c r="I129" s="531"/>
      <c r="J129" s="531"/>
      <c r="K129" s="539">
        <v>3.8</v>
      </c>
      <c r="L129" s="540">
        <v>100</v>
      </c>
    </row>
    <row r="130" spans="1:12" ht="55.5" customHeight="1" x14ac:dyDescent="0.3">
      <c r="A130" s="235"/>
      <c r="B130" s="241" t="s">
        <v>83</v>
      </c>
      <c r="C130" s="242" t="s">
        <v>78</v>
      </c>
      <c r="D130" s="242" t="s">
        <v>67</v>
      </c>
      <c r="E130" s="242" t="s">
        <v>23</v>
      </c>
      <c r="F130" s="242" t="s">
        <v>139</v>
      </c>
      <c r="G130" s="242"/>
      <c r="H130" s="538">
        <v>3.8</v>
      </c>
      <c r="I130" s="531"/>
      <c r="J130" s="531"/>
      <c r="K130" s="539">
        <v>3.8</v>
      </c>
      <c r="L130" s="540">
        <v>100</v>
      </c>
    </row>
    <row r="131" spans="1:12" ht="31.5" customHeight="1" x14ac:dyDescent="0.3">
      <c r="A131" s="235"/>
      <c r="B131" s="241" t="s">
        <v>79</v>
      </c>
      <c r="C131" s="242" t="s">
        <v>78</v>
      </c>
      <c r="D131" s="242" t="s">
        <v>67</v>
      </c>
      <c r="E131" s="242" t="s">
        <v>23</v>
      </c>
      <c r="F131" s="242" t="s">
        <v>139</v>
      </c>
      <c r="G131" s="242" t="s">
        <v>80</v>
      </c>
      <c r="H131" s="538">
        <f>'прил._6(7)'!K41</f>
        <v>3.8</v>
      </c>
      <c r="I131" s="531"/>
      <c r="J131" s="531"/>
      <c r="K131" s="539">
        <v>3.8</v>
      </c>
      <c r="L131" s="540">
        <v>100</v>
      </c>
    </row>
    <row r="132" spans="1:12" ht="34.5" customHeight="1" x14ac:dyDescent="0.3">
      <c r="A132" s="235"/>
      <c r="B132" s="241" t="s">
        <v>54</v>
      </c>
      <c r="C132" s="242" t="s">
        <v>78</v>
      </c>
      <c r="D132" s="242" t="s">
        <v>85</v>
      </c>
      <c r="E132" s="242" t="s">
        <v>23</v>
      </c>
      <c r="F132" s="242" t="s">
        <v>126</v>
      </c>
      <c r="G132" s="242"/>
      <c r="H132" s="538">
        <f>H134</f>
        <v>10</v>
      </c>
      <c r="I132" s="531"/>
      <c r="J132" s="531"/>
      <c r="K132" s="539">
        <v>0</v>
      </c>
      <c r="L132" s="540">
        <f>K132/H132*100</f>
        <v>0</v>
      </c>
    </row>
    <row r="133" spans="1:12" ht="20.25" customHeight="1" x14ac:dyDescent="0.3">
      <c r="A133" s="235"/>
      <c r="B133" s="241" t="s">
        <v>86</v>
      </c>
      <c r="C133" s="242" t="s">
        <v>78</v>
      </c>
      <c r="D133" s="242" t="s">
        <v>85</v>
      </c>
      <c r="E133" s="242" t="s">
        <v>23</v>
      </c>
      <c r="F133" s="242" t="s">
        <v>140</v>
      </c>
      <c r="G133" s="242"/>
      <c r="H133" s="538">
        <f>H134</f>
        <v>10</v>
      </c>
      <c r="I133" s="531"/>
      <c r="J133" s="531"/>
      <c r="K133" s="539">
        <v>0</v>
      </c>
      <c r="L133" s="540">
        <v>0</v>
      </c>
    </row>
    <row r="134" spans="1:12" ht="22.5" customHeight="1" x14ac:dyDescent="0.3">
      <c r="A134" s="235"/>
      <c r="B134" s="270" t="s">
        <v>81</v>
      </c>
      <c r="C134" s="253" t="s">
        <v>78</v>
      </c>
      <c r="D134" s="253" t="s">
        <v>85</v>
      </c>
      <c r="E134" s="253" t="s">
        <v>23</v>
      </c>
      <c r="F134" s="253" t="s">
        <v>140</v>
      </c>
      <c r="G134" s="253" t="s">
        <v>82</v>
      </c>
      <c r="H134" s="554">
        <f>'прил._6(7)'!K51</f>
        <v>10</v>
      </c>
      <c r="I134" s="531"/>
      <c r="J134" s="531"/>
      <c r="K134" s="539">
        <v>0</v>
      </c>
      <c r="L134" s="540">
        <v>0</v>
      </c>
    </row>
    <row r="135" spans="1:12" s="20" customFormat="1" ht="34.5" customHeight="1" x14ac:dyDescent="0.3">
      <c r="A135" s="232"/>
      <c r="B135" s="245" t="s">
        <v>50</v>
      </c>
      <c r="C135" s="242" t="s">
        <v>78</v>
      </c>
      <c r="D135" s="242" t="s">
        <v>89</v>
      </c>
      <c r="E135" s="242" t="s">
        <v>23</v>
      </c>
      <c r="F135" s="242" t="s">
        <v>126</v>
      </c>
      <c r="G135" s="242"/>
      <c r="H135" s="538">
        <f>H137</f>
        <v>453</v>
      </c>
      <c r="I135" s="543"/>
      <c r="J135" s="543"/>
      <c r="K135" s="541">
        <f t="shared" ref="K135:K136" si="9">$K$137</f>
        <v>453</v>
      </c>
      <c r="L135" s="544">
        <v>100</v>
      </c>
    </row>
    <row r="136" spans="1:12" ht="18.75" x14ac:dyDescent="0.3">
      <c r="A136" s="232"/>
      <c r="B136" s="244" t="s">
        <v>110</v>
      </c>
      <c r="C136" s="242" t="s">
        <v>78</v>
      </c>
      <c r="D136" s="242" t="s">
        <v>89</v>
      </c>
      <c r="E136" s="242" t="s">
        <v>23</v>
      </c>
      <c r="F136" s="242" t="s">
        <v>141</v>
      </c>
      <c r="G136" s="242"/>
      <c r="H136" s="538">
        <f>H137</f>
        <v>453</v>
      </c>
      <c r="I136" s="531"/>
      <c r="J136" s="531"/>
      <c r="K136" s="541">
        <f t="shared" si="9"/>
        <v>453</v>
      </c>
      <c r="L136" s="540">
        <v>100</v>
      </c>
    </row>
    <row r="137" spans="1:12" ht="32.25" x14ac:dyDescent="0.3">
      <c r="A137" s="232"/>
      <c r="B137" s="244" t="s">
        <v>111</v>
      </c>
      <c r="C137" s="242" t="s">
        <v>78</v>
      </c>
      <c r="D137" s="242" t="s">
        <v>89</v>
      </c>
      <c r="E137" s="242" t="s">
        <v>23</v>
      </c>
      <c r="F137" s="242" t="s">
        <v>141</v>
      </c>
      <c r="G137" s="242" t="s">
        <v>112</v>
      </c>
      <c r="H137" s="538">
        <f>'прил._6(7)'!K173</f>
        <v>453</v>
      </c>
      <c r="I137" s="531"/>
      <c r="J137" s="531"/>
      <c r="K137" s="541">
        <v>453</v>
      </c>
      <c r="L137" s="540">
        <v>100</v>
      </c>
    </row>
    <row r="138" spans="1:12" ht="18.75" x14ac:dyDescent="0.3">
      <c r="A138" s="232"/>
      <c r="B138" s="164" t="s">
        <v>297</v>
      </c>
      <c r="C138" s="271" t="s">
        <v>78</v>
      </c>
      <c r="D138" s="271" t="s">
        <v>148</v>
      </c>
      <c r="E138" s="271" t="s">
        <v>23</v>
      </c>
      <c r="F138" s="271" t="s">
        <v>126</v>
      </c>
      <c r="G138" s="272"/>
      <c r="H138" s="555">
        <f>H140</f>
        <v>10.7</v>
      </c>
      <c r="I138" s="531"/>
      <c r="J138" s="531"/>
      <c r="K138" s="541">
        <v>10.7</v>
      </c>
      <c r="L138" s="540">
        <v>100</v>
      </c>
    </row>
    <row r="139" spans="1:12" ht="63.75" x14ac:dyDescent="0.3">
      <c r="A139" s="232"/>
      <c r="B139" s="164" t="s">
        <v>298</v>
      </c>
      <c r="C139" s="271" t="s">
        <v>78</v>
      </c>
      <c r="D139" s="271" t="s">
        <v>148</v>
      </c>
      <c r="E139" s="271" t="s">
        <v>23</v>
      </c>
      <c r="F139" s="271" t="s">
        <v>126</v>
      </c>
      <c r="G139" s="272"/>
      <c r="H139" s="555">
        <f>H140</f>
        <v>10.7</v>
      </c>
      <c r="I139" s="531"/>
      <c r="J139" s="531"/>
      <c r="K139" s="541">
        <v>10.7</v>
      </c>
      <c r="L139" s="540">
        <v>100</v>
      </c>
    </row>
    <row r="140" spans="1:12" ht="18.75" x14ac:dyDescent="0.3">
      <c r="A140" s="232"/>
      <c r="B140" s="273" t="s">
        <v>69</v>
      </c>
      <c r="C140" s="271" t="s">
        <v>78</v>
      </c>
      <c r="D140" s="271" t="s">
        <v>148</v>
      </c>
      <c r="E140" s="271" t="s">
        <v>23</v>
      </c>
      <c r="F140" s="271" t="s">
        <v>299</v>
      </c>
      <c r="G140" s="272" t="s">
        <v>70</v>
      </c>
      <c r="H140" s="555">
        <f>'прил._6(7)'!K44</f>
        <v>10.7</v>
      </c>
      <c r="I140" s="531"/>
      <c r="J140" s="531"/>
      <c r="K140" s="541">
        <v>10.7</v>
      </c>
      <c r="L140" s="540">
        <v>100</v>
      </c>
    </row>
    <row r="141" spans="1:12" ht="32.25" x14ac:dyDescent="0.3">
      <c r="A141" s="232"/>
      <c r="B141" s="164" t="s">
        <v>332</v>
      </c>
      <c r="C141" s="271" t="s">
        <v>78</v>
      </c>
      <c r="D141" s="271" t="s">
        <v>148</v>
      </c>
      <c r="E141" s="271" t="s">
        <v>23</v>
      </c>
      <c r="F141" s="271" t="s">
        <v>126</v>
      </c>
      <c r="G141" s="272"/>
      <c r="H141" s="555">
        <f>H142</f>
        <v>27.7</v>
      </c>
      <c r="I141" s="531"/>
      <c r="J141" s="531"/>
      <c r="K141" s="541">
        <v>27.7</v>
      </c>
      <c r="L141" s="540">
        <v>100</v>
      </c>
    </row>
    <row r="142" spans="1:12" ht="18.75" x14ac:dyDescent="0.3">
      <c r="A142" s="232"/>
      <c r="B142" s="273" t="s">
        <v>69</v>
      </c>
      <c r="C142" s="271" t="s">
        <v>78</v>
      </c>
      <c r="D142" s="271" t="s">
        <v>148</v>
      </c>
      <c r="E142" s="271" t="s">
        <v>23</v>
      </c>
      <c r="F142" s="271" t="s">
        <v>301</v>
      </c>
      <c r="G142" s="272" t="s">
        <v>70</v>
      </c>
      <c r="H142" s="555">
        <f>'прил._6(7)'!K46</f>
        <v>27.7</v>
      </c>
      <c r="I142" s="531"/>
      <c r="J142" s="531"/>
      <c r="K142" s="541">
        <v>27.7</v>
      </c>
      <c r="L142" s="540">
        <v>100</v>
      </c>
    </row>
    <row r="143" spans="1:12" ht="32.25" x14ac:dyDescent="0.3">
      <c r="A143" s="232"/>
      <c r="B143" s="274" t="s">
        <v>175</v>
      </c>
      <c r="C143" s="275" t="s">
        <v>173</v>
      </c>
      <c r="D143" s="275" t="s">
        <v>65</v>
      </c>
      <c r="E143" s="275" t="s">
        <v>23</v>
      </c>
      <c r="F143" s="275" t="s">
        <v>126</v>
      </c>
      <c r="G143" s="275"/>
      <c r="H143" s="530">
        <f>H146</f>
        <v>10</v>
      </c>
      <c r="I143" s="531"/>
      <c r="J143" s="531"/>
      <c r="K143" s="532">
        <v>1.4</v>
      </c>
      <c r="L143" s="537">
        <f>K143/H143*100</f>
        <v>13.999999999999998</v>
      </c>
    </row>
    <row r="144" spans="1:12" ht="32.25" x14ac:dyDescent="0.3">
      <c r="A144" s="232"/>
      <c r="B144" s="276" t="s">
        <v>176</v>
      </c>
      <c r="C144" s="277" t="s">
        <v>173</v>
      </c>
      <c r="D144" s="278" t="s">
        <v>67</v>
      </c>
      <c r="E144" s="278" t="s">
        <v>23</v>
      </c>
      <c r="F144" s="278" t="s">
        <v>126</v>
      </c>
      <c r="G144" s="278"/>
      <c r="H144" s="541">
        <f>H146</f>
        <v>10</v>
      </c>
      <c r="I144" s="531"/>
      <c r="J144" s="531"/>
      <c r="K144" s="541">
        <v>1.4</v>
      </c>
      <c r="L144" s="540">
        <v>13.999999999999998</v>
      </c>
    </row>
    <row r="145" spans="1:256" ht="32.25" x14ac:dyDescent="0.3">
      <c r="A145" s="232"/>
      <c r="B145" s="276" t="s">
        <v>177</v>
      </c>
      <c r="C145" s="277" t="s">
        <v>173</v>
      </c>
      <c r="D145" s="278" t="s">
        <v>67</v>
      </c>
      <c r="E145" s="278" t="s">
        <v>23</v>
      </c>
      <c r="F145" s="278" t="s">
        <v>126</v>
      </c>
      <c r="G145" s="278"/>
      <c r="H145" s="541">
        <f>H146</f>
        <v>10</v>
      </c>
      <c r="I145" s="531"/>
      <c r="J145" s="531"/>
      <c r="K145" s="541">
        <v>1.4</v>
      </c>
      <c r="L145" s="540">
        <v>13.999999999999998</v>
      </c>
    </row>
    <row r="146" spans="1:256" ht="48" x14ac:dyDescent="0.3">
      <c r="A146" s="232"/>
      <c r="B146" s="279" t="s">
        <v>178</v>
      </c>
      <c r="C146" s="277" t="s">
        <v>173</v>
      </c>
      <c r="D146" s="278" t="s">
        <v>67</v>
      </c>
      <c r="E146" s="278" t="s">
        <v>23</v>
      </c>
      <c r="F146" s="278" t="s">
        <v>138</v>
      </c>
      <c r="G146" s="278" t="s">
        <v>80</v>
      </c>
      <c r="H146" s="541">
        <f>'прил._6(7)'!K19</f>
        <v>10</v>
      </c>
      <c r="I146" s="531"/>
      <c r="J146" s="531"/>
      <c r="K146" s="541">
        <v>1.4</v>
      </c>
      <c r="L146" s="540">
        <v>13.999999999999998</v>
      </c>
    </row>
    <row r="147" spans="1:256" customFormat="1" ht="32.25" x14ac:dyDescent="0.3">
      <c r="A147" s="232"/>
      <c r="B147" s="441" t="s">
        <v>163</v>
      </c>
      <c r="C147" s="275" t="s">
        <v>159</v>
      </c>
      <c r="D147" s="442" t="s">
        <v>65</v>
      </c>
      <c r="E147" s="442" t="s">
        <v>23</v>
      </c>
      <c r="F147" s="442" t="s">
        <v>126</v>
      </c>
      <c r="G147" s="442"/>
      <c r="H147" s="532">
        <f>H150</f>
        <v>1</v>
      </c>
      <c r="I147" s="543"/>
      <c r="J147" s="543"/>
      <c r="K147" s="536">
        <v>0.8</v>
      </c>
      <c r="L147" s="545">
        <f>K147/H147*100</f>
        <v>80</v>
      </c>
      <c r="M147" s="73"/>
      <c r="N147" s="73"/>
      <c r="O147" s="73"/>
      <c r="P147" s="73"/>
      <c r="Q147" s="73"/>
      <c r="R147" s="73"/>
      <c r="S147" s="73"/>
      <c r="T147" s="73"/>
      <c r="U147" s="73"/>
      <c r="V147" s="73"/>
      <c r="W147" s="73"/>
      <c r="X147" s="73"/>
      <c r="Y147" s="73"/>
      <c r="Z147" s="73"/>
      <c r="AA147" s="73"/>
      <c r="AB147" s="73"/>
      <c r="AC147" s="73"/>
      <c r="AD147" s="73"/>
      <c r="AE147" s="73"/>
      <c r="AF147" s="73"/>
      <c r="AG147" s="73"/>
      <c r="AH147" s="73"/>
      <c r="AI147" s="73"/>
      <c r="AJ147" s="73"/>
      <c r="AK147" s="73"/>
      <c r="AL147" s="73"/>
      <c r="AM147" s="73"/>
      <c r="AN147" s="73"/>
      <c r="AO147" s="73"/>
      <c r="AP147" s="73"/>
      <c r="AQ147" s="73"/>
      <c r="AR147" s="73"/>
      <c r="AS147" s="73"/>
      <c r="AT147" s="73"/>
      <c r="AU147" s="73"/>
      <c r="AV147" s="73"/>
      <c r="AW147" s="73"/>
      <c r="AX147" s="73"/>
      <c r="AY147" s="73"/>
      <c r="AZ147" s="73"/>
      <c r="BA147" s="73"/>
      <c r="BB147" s="73"/>
      <c r="BC147" s="73"/>
      <c r="BD147" s="73"/>
      <c r="BE147" s="73"/>
      <c r="BF147" s="73"/>
      <c r="BG147" s="73"/>
      <c r="BH147" s="73"/>
      <c r="BI147" s="73"/>
      <c r="BJ147" s="73"/>
      <c r="BK147" s="73"/>
      <c r="BL147" s="73"/>
      <c r="BM147" s="73"/>
      <c r="BN147" s="73"/>
      <c r="BO147" s="73"/>
      <c r="BP147" s="73"/>
      <c r="BQ147" s="73"/>
      <c r="BR147" s="73"/>
      <c r="BS147" s="73"/>
      <c r="BT147" s="73"/>
      <c r="BU147" s="73"/>
      <c r="BV147" s="73"/>
      <c r="BW147" s="73"/>
      <c r="BX147" s="73"/>
      <c r="BY147" s="73"/>
      <c r="BZ147" s="73"/>
      <c r="CA147" s="73"/>
      <c r="CB147" s="73"/>
      <c r="CC147" s="73"/>
      <c r="CD147" s="73"/>
      <c r="CE147" s="73"/>
      <c r="CF147" s="73"/>
      <c r="CG147" s="73"/>
      <c r="CH147" s="73"/>
      <c r="CI147" s="73"/>
      <c r="CJ147" s="73"/>
      <c r="CK147" s="73"/>
      <c r="CL147" s="73"/>
      <c r="CM147" s="73"/>
      <c r="CN147" s="73"/>
      <c r="CO147" s="73"/>
      <c r="CP147" s="73"/>
      <c r="CQ147" s="73"/>
      <c r="CR147" s="73"/>
      <c r="CS147" s="73"/>
      <c r="CT147" s="73"/>
      <c r="CU147" s="73"/>
      <c r="CV147" s="73"/>
      <c r="CW147" s="73"/>
      <c r="CX147" s="73"/>
      <c r="CY147" s="73"/>
      <c r="CZ147" s="73"/>
      <c r="DA147" s="73"/>
      <c r="DB147" s="73"/>
      <c r="DC147" s="73"/>
      <c r="DD147" s="73"/>
      <c r="DE147" s="73"/>
      <c r="DF147" s="73"/>
      <c r="DG147" s="73"/>
      <c r="DH147" s="73"/>
      <c r="DI147" s="73"/>
      <c r="DJ147" s="73"/>
      <c r="DK147" s="73"/>
      <c r="DL147" s="73"/>
      <c r="DM147" s="73"/>
      <c r="DN147" s="73"/>
      <c r="DO147" s="73"/>
      <c r="DP147" s="73"/>
      <c r="DQ147" s="73"/>
      <c r="DR147" s="73"/>
      <c r="DS147" s="73"/>
      <c r="DT147" s="73"/>
      <c r="DU147" s="73"/>
      <c r="DV147" s="73"/>
      <c r="DW147" s="73"/>
      <c r="DX147" s="73"/>
      <c r="DY147" s="73"/>
      <c r="DZ147" s="73"/>
      <c r="EA147" s="73"/>
      <c r="EB147" s="73"/>
      <c r="EC147" s="73"/>
      <c r="ED147" s="73"/>
      <c r="EE147" s="73"/>
      <c r="EF147" s="73"/>
      <c r="EG147" s="73"/>
      <c r="EH147" s="73"/>
      <c r="EI147" s="73"/>
      <c r="EJ147" s="73"/>
      <c r="EK147" s="73"/>
      <c r="EL147" s="73"/>
      <c r="EM147" s="73"/>
      <c r="EN147" s="73"/>
      <c r="EO147" s="73"/>
      <c r="EP147" s="73"/>
      <c r="EQ147" s="73"/>
      <c r="ER147" s="73"/>
      <c r="ES147" s="73"/>
      <c r="ET147" s="73"/>
      <c r="EU147" s="73"/>
      <c r="EV147" s="73"/>
      <c r="EW147" s="73"/>
      <c r="EX147" s="73"/>
      <c r="EY147" s="73"/>
      <c r="EZ147" s="73"/>
      <c r="FA147" s="73"/>
      <c r="FB147" s="73"/>
      <c r="FC147" s="73"/>
      <c r="FD147" s="73"/>
      <c r="FE147" s="73"/>
      <c r="FF147" s="73"/>
      <c r="FG147" s="73"/>
      <c r="FH147" s="73"/>
      <c r="FI147" s="73"/>
      <c r="FJ147" s="73"/>
      <c r="FK147" s="73"/>
      <c r="FL147" s="73"/>
      <c r="FM147" s="73"/>
      <c r="FN147" s="73"/>
      <c r="FO147" s="73"/>
      <c r="FP147" s="73"/>
      <c r="FQ147" s="73"/>
      <c r="FR147" s="73"/>
      <c r="FS147" s="73"/>
      <c r="FT147" s="73"/>
      <c r="FU147" s="73"/>
      <c r="FV147" s="73"/>
      <c r="FW147" s="73"/>
      <c r="FX147" s="73"/>
      <c r="FY147" s="73"/>
      <c r="FZ147" s="73"/>
      <c r="GA147" s="73"/>
      <c r="GB147" s="73"/>
      <c r="GC147" s="73"/>
      <c r="GD147" s="73"/>
      <c r="GE147" s="73"/>
      <c r="GF147" s="73"/>
      <c r="GG147" s="73"/>
      <c r="GH147" s="73"/>
      <c r="GI147" s="73"/>
      <c r="GJ147" s="73"/>
      <c r="GK147" s="73"/>
      <c r="GL147" s="73"/>
      <c r="GM147" s="73"/>
      <c r="GN147" s="73"/>
      <c r="GO147" s="73"/>
      <c r="GP147" s="73"/>
      <c r="GQ147" s="73"/>
      <c r="GR147" s="73"/>
      <c r="GS147" s="73"/>
      <c r="GT147" s="73"/>
      <c r="GU147" s="73"/>
      <c r="GV147" s="73"/>
      <c r="GW147" s="73"/>
      <c r="GX147" s="73"/>
      <c r="GY147" s="73"/>
      <c r="GZ147" s="73"/>
      <c r="HA147" s="73"/>
      <c r="HB147" s="73"/>
      <c r="HC147" s="73"/>
      <c r="HD147" s="73"/>
      <c r="HE147" s="73"/>
      <c r="HF147" s="73"/>
      <c r="HG147" s="73"/>
      <c r="HH147" s="73"/>
      <c r="HI147" s="73"/>
      <c r="HJ147" s="73"/>
      <c r="HK147" s="73"/>
      <c r="HL147" s="73"/>
      <c r="HM147" s="73"/>
      <c r="HN147" s="73"/>
      <c r="HO147" s="73"/>
      <c r="HP147" s="73"/>
      <c r="HQ147" s="73"/>
      <c r="HR147" s="73"/>
      <c r="HS147" s="73"/>
      <c r="HT147" s="73"/>
      <c r="HU147" s="73"/>
      <c r="HV147" s="73"/>
      <c r="HW147" s="73"/>
      <c r="HX147" s="73"/>
      <c r="HY147" s="73"/>
      <c r="HZ147" s="73"/>
      <c r="IA147" s="73"/>
      <c r="IB147" s="73"/>
      <c r="IC147" s="73"/>
      <c r="ID147" s="73"/>
      <c r="IE147" s="73"/>
      <c r="IF147" s="73"/>
      <c r="IG147" s="73"/>
      <c r="IH147" s="73"/>
      <c r="II147" s="73"/>
      <c r="IJ147" s="73"/>
      <c r="IK147" s="73"/>
      <c r="IL147" s="73"/>
      <c r="IM147" s="73"/>
      <c r="IN147" s="73"/>
      <c r="IO147" s="73"/>
      <c r="IP147" s="73"/>
      <c r="IQ147" s="73"/>
      <c r="IR147" s="73"/>
      <c r="IS147" s="73"/>
      <c r="IT147" s="73"/>
      <c r="IU147" s="73"/>
      <c r="IV147" s="73"/>
    </row>
    <row r="148" spans="1:256" customFormat="1" ht="32.25" x14ac:dyDescent="0.3">
      <c r="A148" s="232"/>
      <c r="B148" s="279" t="s">
        <v>303</v>
      </c>
      <c r="C148" s="277" t="s">
        <v>159</v>
      </c>
      <c r="D148" s="278" t="s">
        <v>67</v>
      </c>
      <c r="E148" s="278" t="s">
        <v>23</v>
      </c>
      <c r="F148" s="278" t="s">
        <v>126</v>
      </c>
      <c r="G148" s="278"/>
      <c r="H148" s="541">
        <f>H150</f>
        <v>1</v>
      </c>
      <c r="I148" s="543"/>
      <c r="J148" s="543"/>
      <c r="K148" s="539">
        <v>0.8</v>
      </c>
      <c r="L148" s="544">
        <v>80</v>
      </c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/>
      <c r="AD148" s="73"/>
      <c r="AE148" s="73"/>
      <c r="AF148" s="73"/>
      <c r="AG148" s="73"/>
      <c r="AH148" s="73"/>
      <c r="AI148" s="73"/>
      <c r="AJ148" s="73"/>
      <c r="AK148" s="73"/>
      <c r="AL148" s="73"/>
      <c r="AM148" s="73"/>
      <c r="AN148" s="73"/>
      <c r="AO148" s="73"/>
      <c r="AP148" s="73"/>
      <c r="AQ148" s="73"/>
      <c r="AR148" s="73"/>
      <c r="AS148" s="73"/>
      <c r="AT148" s="73"/>
      <c r="AU148" s="73"/>
      <c r="AV148" s="73"/>
      <c r="AW148" s="73"/>
      <c r="AX148" s="73"/>
      <c r="AY148" s="73"/>
      <c r="AZ148" s="73"/>
      <c r="BA148" s="73"/>
      <c r="BB148" s="73"/>
      <c r="BC148" s="73"/>
      <c r="BD148" s="73"/>
      <c r="BE148" s="73"/>
      <c r="BF148" s="73"/>
      <c r="BG148" s="73"/>
      <c r="BH148" s="73"/>
      <c r="BI148" s="73"/>
      <c r="BJ148" s="73"/>
      <c r="BK148" s="73"/>
      <c r="BL148" s="73"/>
      <c r="BM148" s="73"/>
      <c r="BN148" s="73"/>
      <c r="BO148" s="73"/>
      <c r="BP148" s="73"/>
      <c r="BQ148" s="73"/>
      <c r="BR148" s="73"/>
      <c r="BS148" s="73"/>
      <c r="BT148" s="73"/>
      <c r="BU148" s="73"/>
      <c r="BV148" s="73"/>
      <c r="BW148" s="73"/>
      <c r="BX148" s="73"/>
      <c r="BY148" s="73"/>
      <c r="BZ148" s="73"/>
      <c r="CA148" s="73"/>
      <c r="CB148" s="73"/>
      <c r="CC148" s="73"/>
      <c r="CD148" s="73"/>
      <c r="CE148" s="73"/>
      <c r="CF148" s="73"/>
      <c r="CG148" s="73"/>
      <c r="CH148" s="73"/>
      <c r="CI148" s="73"/>
      <c r="CJ148" s="73"/>
      <c r="CK148" s="73"/>
      <c r="CL148" s="73"/>
      <c r="CM148" s="73"/>
      <c r="CN148" s="73"/>
      <c r="CO148" s="73"/>
      <c r="CP148" s="73"/>
      <c r="CQ148" s="73"/>
      <c r="CR148" s="73"/>
      <c r="CS148" s="73"/>
      <c r="CT148" s="73"/>
      <c r="CU148" s="73"/>
      <c r="CV148" s="73"/>
      <c r="CW148" s="73"/>
      <c r="CX148" s="73"/>
      <c r="CY148" s="73"/>
      <c r="CZ148" s="73"/>
      <c r="DA148" s="73"/>
      <c r="DB148" s="73"/>
      <c r="DC148" s="73"/>
      <c r="DD148" s="73"/>
      <c r="DE148" s="73"/>
      <c r="DF148" s="73"/>
      <c r="DG148" s="73"/>
      <c r="DH148" s="73"/>
      <c r="DI148" s="73"/>
      <c r="DJ148" s="73"/>
      <c r="DK148" s="73"/>
      <c r="DL148" s="73"/>
      <c r="DM148" s="73"/>
      <c r="DN148" s="73"/>
      <c r="DO148" s="73"/>
      <c r="DP148" s="73"/>
      <c r="DQ148" s="73"/>
      <c r="DR148" s="73"/>
      <c r="DS148" s="73"/>
      <c r="DT148" s="73"/>
      <c r="DU148" s="73"/>
      <c r="DV148" s="73"/>
      <c r="DW148" s="73"/>
      <c r="DX148" s="73"/>
      <c r="DY148" s="73"/>
      <c r="DZ148" s="73"/>
      <c r="EA148" s="73"/>
      <c r="EB148" s="73"/>
      <c r="EC148" s="73"/>
      <c r="ED148" s="73"/>
      <c r="EE148" s="73"/>
      <c r="EF148" s="73"/>
      <c r="EG148" s="73"/>
      <c r="EH148" s="73"/>
      <c r="EI148" s="73"/>
      <c r="EJ148" s="73"/>
      <c r="EK148" s="73"/>
      <c r="EL148" s="73"/>
      <c r="EM148" s="73"/>
      <c r="EN148" s="73"/>
      <c r="EO148" s="73"/>
      <c r="EP148" s="73"/>
      <c r="EQ148" s="73"/>
      <c r="ER148" s="73"/>
      <c r="ES148" s="73"/>
      <c r="ET148" s="73"/>
      <c r="EU148" s="73"/>
      <c r="EV148" s="73"/>
      <c r="EW148" s="73"/>
      <c r="EX148" s="73"/>
      <c r="EY148" s="73"/>
      <c r="EZ148" s="73"/>
      <c r="FA148" s="73"/>
      <c r="FB148" s="73"/>
      <c r="FC148" s="73"/>
      <c r="FD148" s="73"/>
      <c r="FE148" s="73"/>
      <c r="FF148" s="73"/>
      <c r="FG148" s="73"/>
      <c r="FH148" s="73"/>
      <c r="FI148" s="73"/>
      <c r="FJ148" s="73"/>
      <c r="FK148" s="73"/>
      <c r="FL148" s="73"/>
      <c r="FM148" s="73"/>
      <c r="FN148" s="73"/>
      <c r="FO148" s="73"/>
      <c r="FP148" s="73"/>
      <c r="FQ148" s="73"/>
      <c r="FR148" s="73"/>
      <c r="FS148" s="73"/>
      <c r="FT148" s="73"/>
      <c r="FU148" s="73"/>
      <c r="FV148" s="73"/>
      <c r="FW148" s="73"/>
      <c r="FX148" s="73"/>
      <c r="FY148" s="73"/>
      <c r="FZ148" s="73"/>
      <c r="GA148" s="73"/>
      <c r="GB148" s="73"/>
      <c r="GC148" s="73"/>
      <c r="GD148" s="73"/>
      <c r="GE148" s="73"/>
      <c r="GF148" s="73"/>
      <c r="GG148" s="73"/>
      <c r="GH148" s="73"/>
      <c r="GI148" s="73"/>
      <c r="GJ148" s="73"/>
      <c r="GK148" s="73"/>
      <c r="GL148" s="73"/>
      <c r="GM148" s="73"/>
      <c r="GN148" s="73"/>
      <c r="GO148" s="73"/>
      <c r="GP148" s="73"/>
      <c r="GQ148" s="73"/>
      <c r="GR148" s="73"/>
      <c r="GS148" s="73"/>
      <c r="GT148" s="73"/>
      <c r="GU148" s="73"/>
      <c r="GV148" s="73"/>
      <c r="GW148" s="73"/>
      <c r="GX148" s="73"/>
      <c r="GY148" s="73"/>
      <c r="GZ148" s="73"/>
      <c r="HA148" s="73"/>
      <c r="HB148" s="73"/>
      <c r="HC148" s="73"/>
      <c r="HD148" s="73"/>
      <c r="HE148" s="73"/>
      <c r="HF148" s="73"/>
      <c r="HG148" s="73"/>
      <c r="HH148" s="73"/>
      <c r="HI148" s="73"/>
      <c r="HJ148" s="73"/>
      <c r="HK148" s="73"/>
      <c r="HL148" s="73"/>
      <c r="HM148" s="73"/>
      <c r="HN148" s="73"/>
      <c r="HO148" s="73"/>
      <c r="HP148" s="73"/>
      <c r="HQ148" s="73"/>
      <c r="HR148" s="73"/>
      <c r="HS148" s="73"/>
      <c r="HT148" s="73"/>
      <c r="HU148" s="73"/>
      <c r="HV148" s="73"/>
      <c r="HW148" s="73"/>
      <c r="HX148" s="73"/>
      <c r="HY148" s="73"/>
      <c r="HZ148" s="73"/>
      <c r="IA148" s="73"/>
      <c r="IB148" s="73"/>
      <c r="IC148" s="73"/>
      <c r="ID148" s="73"/>
      <c r="IE148" s="73"/>
      <c r="IF148" s="73"/>
      <c r="IG148" s="73"/>
      <c r="IH148" s="73"/>
      <c r="II148" s="73"/>
      <c r="IJ148" s="73"/>
      <c r="IK148" s="73"/>
      <c r="IL148" s="73"/>
      <c r="IM148" s="73"/>
      <c r="IN148" s="73"/>
      <c r="IO148" s="73"/>
      <c r="IP148" s="73"/>
      <c r="IQ148" s="73"/>
      <c r="IR148" s="73"/>
      <c r="IS148" s="73"/>
      <c r="IT148" s="73"/>
      <c r="IU148" s="73"/>
      <c r="IV148" s="73"/>
    </row>
    <row r="149" spans="1:256" customFormat="1" ht="18.75" x14ac:dyDescent="0.3">
      <c r="A149" s="232"/>
      <c r="B149" s="279" t="s">
        <v>304</v>
      </c>
      <c r="C149" s="277" t="s">
        <v>159</v>
      </c>
      <c r="D149" s="278" t="s">
        <v>67</v>
      </c>
      <c r="E149" s="278" t="s">
        <v>23</v>
      </c>
      <c r="F149" s="278" t="s">
        <v>161</v>
      </c>
      <c r="G149" s="278"/>
      <c r="H149" s="541">
        <f>H150</f>
        <v>1</v>
      </c>
      <c r="I149" s="543"/>
      <c r="J149" s="543"/>
      <c r="K149" s="539">
        <v>0.8</v>
      </c>
      <c r="L149" s="544">
        <v>80</v>
      </c>
      <c r="M149" s="73"/>
      <c r="N149" s="73"/>
      <c r="O149" s="73"/>
      <c r="P149" s="73"/>
      <c r="Q149" s="73"/>
      <c r="R149" s="73"/>
      <c r="S149" s="73"/>
      <c r="T149" s="73"/>
      <c r="U149" s="73"/>
      <c r="V149" s="73"/>
      <c r="W149" s="73"/>
      <c r="X149" s="73"/>
      <c r="Y149" s="73"/>
      <c r="Z149" s="73"/>
      <c r="AA149" s="73"/>
      <c r="AB149" s="73"/>
      <c r="AC149" s="73"/>
      <c r="AD149" s="73"/>
      <c r="AE149" s="73"/>
      <c r="AF149" s="73"/>
      <c r="AG149" s="73"/>
      <c r="AH149" s="73"/>
      <c r="AI149" s="73"/>
      <c r="AJ149" s="73"/>
      <c r="AK149" s="73"/>
      <c r="AL149" s="73"/>
      <c r="AM149" s="73"/>
      <c r="AN149" s="73"/>
      <c r="AO149" s="73"/>
      <c r="AP149" s="73"/>
      <c r="AQ149" s="73"/>
      <c r="AR149" s="73"/>
      <c r="AS149" s="73"/>
      <c r="AT149" s="73"/>
      <c r="AU149" s="73"/>
      <c r="AV149" s="73"/>
      <c r="AW149" s="73"/>
      <c r="AX149" s="73"/>
      <c r="AY149" s="73"/>
      <c r="AZ149" s="73"/>
      <c r="BA149" s="73"/>
      <c r="BB149" s="73"/>
      <c r="BC149" s="73"/>
      <c r="BD149" s="73"/>
      <c r="BE149" s="73"/>
      <c r="BF149" s="73"/>
      <c r="BG149" s="73"/>
      <c r="BH149" s="73"/>
      <c r="BI149" s="73"/>
      <c r="BJ149" s="73"/>
      <c r="BK149" s="73"/>
      <c r="BL149" s="73"/>
      <c r="BM149" s="73"/>
      <c r="BN149" s="73"/>
      <c r="BO149" s="73"/>
      <c r="BP149" s="73"/>
      <c r="BQ149" s="73"/>
      <c r="BR149" s="73"/>
      <c r="BS149" s="73"/>
      <c r="BT149" s="73"/>
      <c r="BU149" s="73"/>
      <c r="BV149" s="73"/>
      <c r="BW149" s="73"/>
      <c r="BX149" s="73"/>
      <c r="BY149" s="73"/>
      <c r="BZ149" s="73"/>
      <c r="CA149" s="73"/>
      <c r="CB149" s="73"/>
      <c r="CC149" s="73"/>
      <c r="CD149" s="73"/>
      <c r="CE149" s="73"/>
      <c r="CF149" s="73"/>
      <c r="CG149" s="73"/>
      <c r="CH149" s="73"/>
      <c r="CI149" s="73"/>
      <c r="CJ149" s="73"/>
      <c r="CK149" s="73"/>
      <c r="CL149" s="73"/>
      <c r="CM149" s="73"/>
      <c r="CN149" s="73"/>
      <c r="CO149" s="73"/>
      <c r="CP149" s="73"/>
      <c r="CQ149" s="73"/>
      <c r="CR149" s="73"/>
      <c r="CS149" s="73"/>
      <c r="CT149" s="73"/>
      <c r="CU149" s="73"/>
      <c r="CV149" s="73"/>
      <c r="CW149" s="73"/>
      <c r="CX149" s="73"/>
      <c r="CY149" s="73"/>
      <c r="CZ149" s="73"/>
      <c r="DA149" s="73"/>
      <c r="DB149" s="73"/>
      <c r="DC149" s="73"/>
      <c r="DD149" s="73"/>
      <c r="DE149" s="73"/>
      <c r="DF149" s="73"/>
      <c r="DG149" s="73"/>
      <c r="DH149" s="73"/>
      <c r="DI149" s="73"/>
      <c r="DJ149" s="73"/>
      <c r="DK149" s="73"/>
      <c r="DL149" s="73"/>
      <c r="DM149" s="73"/>
      <c r="DN149" s="73"/>
      <c r="DO149" s="73"/>
      <c r="DP149" s="73"/>
      <c r="DQ149" s="73"/>
      <c r="DR149" s="73"/>
      <c r="DS149" s="73"/>
      <c r="DT149" s="73"/>
      <c r="DU149" s="73"/>
      <c r="DV149" s="73"/>
      <c r="DW149" s="73"/>
      <c r="DX149" s="73"/>
      <c r="DY149" s="73"/>
      <c r="DZ149" s="73"/>
      <c r="EA149" s="73"/>
      <c r="EB149" s="73"/>
      <c r="EC149" s="73"/>
      <c r="ED149" s="73"/>
      <c r="EE149" s="73"/>
      <c r="EF149" s="73"/>
      <c r="EG149" s="73"/>
      <c r="EH149" s="73"/>
      <c r="EI149" s="73"/>
      <c r="EJ149" s="73"/>
      <c r="EK149" s="73"/>
      <c r="EL149" s="73"/>
      <c r="EM149" s="73"/>
      <c r="EN149" s="73"/>
      <c r="EO149" s="73"/>
      <c r="EP149" s="73"/>
      <c r="EQ149" s="73"/>
      <c r="ER149" s="73"/>
      <c r="ES149" s="73"/>
      <c r="ET149" s="73"/>
      <c r="EU149" s="73"/>
      <c r="EV149" s="73"/>
      <c r="EW149" s="73"/>
      <c r="EX149" s="73"/>
      <c r="EY149" s="73"/>
      <c r="EZ149" s="73"/>
      <c r="FA149" s="73"/>
      <c r="FB149" s="73"/>
      <c r="FC149" s="73"/>
      <c r="FD149" s="73"/>
      <c r="FE149" s="73"/>
      <c r="FF149" s="73"/>
      <c r="FG149" s="73"/>
      <c r="FH149" s="73"/>
      <c r="FI149" s="73"/>
      <c r="FJ149" s="73"/>
      <c r="FK149" s="73"/>
      <c r="FL149" s="73"/>
      <c r="FM149" s="73"/>
      <c r="FN149" s="73"/>
      <c r="FO149" s="73"/>
      <c r="FP149" s="73"/>
      <c r="FQ149" s="73"/>
      <c r="FR149" s="73"/>
      <c r="FS149" s="73"/>
      <c r="FT149" s="73"/>
      <c r="FU149" s="73"/>
      <c r="FV149" s="73"/>
      <c r="FW149" s="73"/>
      <c r="FX149" s="73"/>
      <c r="FY149" s="73"/>
      <c r="FZ149" s="73"/>
      <c r="GA149" s="73"/>
      <c r="GB149" s="73"/>
      <c r="GC149" s="73"/>
      <c r="GD149" s="73"/>
      <c r="GE149" s="73"/>
      <c r="GF149" s="73"/>
      <c r="GG149" s="73"/>
      <c r="GH149" s="73"/>
      <c r="GI149" s="73"/>
      <c r="GJ149" s="73"/>
      <c r="GK149" s="73"/>
      <c r="GL149" s="73"/>
      <c r="GM149" s="73"/>
      <c r="GN149" s="73"/>
      <c r="GO149" s="73"/>
      <c r="GP149" s="73"/>
      <c r="GQ149" s="73"/>
      <c r="GR149" s="73"/>
      <c r="GS149" s="73"/>
      <c r="GT149" s="73"/>
      <c r="GU149" s="73"/>
      <c r="GV149" s="73"/>
      <c r="GW149" s="73"/>
      <c r="GX149" s="73"/>
      <c r="GY149" s="73"/>
      <c r="GZ149" s="73"/>
      <c r="HA149" s="73"/>
      <c r="HB149" s="73"/>
      <c r="HC149" s="73"/>
      <c r="HD149" s="73"/>
      <c r="HE149" s="73"/>
      <c r="HF149" s="73"/>
      <c r="HG149" s="73"/>
      <c r="HH149" s="73"/>
      <c r="HI149" s="73"/>
      <c r="HJ149" s="73"/>
      <c r="HK149" s="73"/>
      <c r="HL149" s="73"/>
      <c r="HM149" s="73"/>
      <c r="HN149" s="73"/>
      <c r="HO149" s="73"/>
      <c r="HP149" s="73"/>
      <c r="HQ149" s="73"/>
      <c r="HR149" s="73"/>
      <c r="HS149" s="73"/>
      <c r="HT149" s="73"/>
      <c r="HU149" s="73"/>
      <c r="HV149" s="73"/>
      <c r="HW149" s="73"/>
      <c r="HX149" s="73"/>
      <c r="HY149" s="73"/>
      <c r="HZ149" s="73"/>
      <c r="IA149" s="73"/>
      <c r="IB149" s="73"/>
      <c r="IC149" s="73"/>
      <c r="ID149" s="73"/>
      <c r="IE149" s="73"/>
      <c r="IF149" s="73"/>
      <c r="IG149" s="73"/>
      <c r="IH149" s="73"/>
      <c r="II149" s="73"/>
      <c r="IJ149" s="73"/>
      <c r="IK149" s="73"/>
      <c r="IL149" s="73"/>
      <c r="IM149" s="73"/>
      <c r="IN149" s="73"/>
      <c r="IO149" s="73"/>
      <c r="IP149" s="73"/>
      <c r="IQ149" s="73"/>
      <c r="IR149" s="73"/>
      <c r="IS149" s="73"/>
      <c r="IT149" s="73"/>
      <c r="IU149" s="73"/>
      <c r="IV149" s="73"/>
    </row>
    <row r="150" spans="1:256" customFormat="1" ht="18.75" x14ac:dyDescent="0.3">
      <c r="A150" s="232"/>
      <c r="B150" s="279" t="s">
        <v>305</v>
      </c>
      <c r="C150" s="277" t="s">
        <v>159</v>
      </c>
      <c r="D150" s="278" t="s">
        <v>67</v>
      </c>
      <c r="E150" s="278" t="s">
        <v>23</v>
      </c>
      <c r="F150" s="278" t="s">
        <v>161</v>
      </c>
      <c r="G150" s="278" t="s">
        <v>179</v>
      </c>
      <c r="H150" s="541">
        <f>'прил._6(7)'!K197</f>
        <v>1</v>
      </c>
      <c r="I150" s="543"/>
      <c r="J150" s="543"/>
      <c r="K150" s="539">
        <v>0.8</v>
      </c>
      <c r="L150" s="544">
        <v>80</v>
      </c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  <c r="X150" s="73"/>
      <c r="Y150" s="73"/>
      <c r="Z150" s="73"/>
      <c r="AA150" s="73"/>
      <c r="AB150" s="73"/>
      <c r="AC150" s="73"/>
      <c r="AD150" s="73"/>
      <c r="AE150" s="73"/>
      <c r="AF150" s="73"/>
      <c r="AG150" s="73"/>
      <c r="AH150" s="73"/>
      <c r="AI150" s="73"/>
      <c r="AJ150" s="73"/>
      <c r="AK150" s="73"/>
      <c r="AL150" s="73"/>
      <c r="AM150" s="73"/>
      <c r="AN150" s="73"/>
      <c r="AO150" s="73"/>
      <c r="AP150" s="73"/>
      <c r="AQ150" s="73"/>
      <c r="AR150" s="73"/>
      <c r="AS150" s="73"/>
      <c r="AT150" s="73"/>
      <c r="AU150" s="73"/>
      <c r="AV150" s="73"/>
      <c r="AW150" s="73"/>
      <c r="AX150" s="73"/>
      <c r="AY150" s="73"/>
      <c r="AZ150" s="73"/>
      <c r="BA150" s="73"/>
      <c r="BB150" s="73"/>
      <c r="BC150" s="73"/>
      <c r="BD150" s="73"/>
      <c r="BE150" s="73"/>
      <c r="BF150" s="73"/>
      <c r="BG150" s="73"/>
      <c r="BH150" s="73"/>
      <c r="BI150" s="73"/>
      <c r="BJ150" s="73"/>
      <c r="BK150" s="73"/>
      <c r="BL150" s="73"/>
      <c r="BM150" s="73"/>
      <c r="BN150" s="73"/>
      <c r="BO150" s="73"/>
      <c r="BP150" s="73"/>
      <c r="BQ150" s="73"/>
      <c r="BR150" s="73"/>
      <c r="BS150" s="73"/>
      <c r="BT150" s="73"/>
      <c r="BU150" s="73"/>
      <c r="BV150" s="73"/>
      <c r="BW150" s="73"/>
      <c r="BX150" s="73"/>
      <c r="BY150" s="73"/>
      <c r="BZ150" s="73"/>
      <c r="CA150" s="73"/>
      <c r="CB150" s="73"/>
      <c r="CC150" s="73"/>
      <c r="CD150" s="73"/>
      <c r="CE150" s="73"/>
      <c r="CF150" s="73"/>
      <c r="CG150" s="73"/>
      <c r="CH150" s="73"/>
      <c r="CI150" s="73"/>
      <c r="CJ150" s="73"/>
      <c r="CK150" s="73"/>
      <c r="CL150" s="73"/>
      <c r="CM150" s="73"/>
      <c r="CN150" s="73"/>
      <c r="CO150" s="73"/>
      <c r="CP150" s="73"/>
      <c r="CQ150" s="73"/>
      <c r="CR150" s="73"/>
      <c r="CS150" s="73"/>
      <c r="CT150" s="73"/>
      <c r="CU150" s="73"/>
      <c r="CV150" s="73"/>
      <c r="CW150" s="73"/>
      <c r="CX150" s="73"/>
      <c r="CY150" s="73"/>
      <c r="CZ150" s="73"/>
      <c r="DA150" s="73"/>
      <c r="DB150" s="73"/>
      <c r="DC150" s="73"/>
      <c r="DD150" s="73"/>
      <c r="DE150" s="73"/>
      <c r="DF150" s="73"/>
      <c r="DG150" s="73"/>
      <c r="DH150" s="73"/>
      <c r="DI150" s="73"/>
      <c r="DJ150" s="73"/>
      <c r="DK150" s="73"/>
      <c r="DL150" s="73"/>
      <c r="DM150" s="73"/>
      <c r="DN150" s="73"/>
      <c r="DO150" s="73"/>
      <c r="DP150" s="73"/>
      <c r="DQ150" s="73"/>
      <c r="DR150" s="73"/>
      <c r="DS150" s="73"/>
      <c r="DT150" s="73"/>
      <c r="DU150" s="73"/>
      <c r="DV150" s="73"/>
      <c r="DW150" s="73"/>
      <c r="DX150" s="73"/>
      <c r="DY150" s="73"/>
      <c r="DZ150" s="73"/>
      <c r="EA150" s="73"/>
      <c r="EB150" s="73"/>
      <c r="EC150" s="73"/>
      <c r="ED150" s="73"/>
      <c r="EE150" s="73"/>
      <c r="EF150" s="73"/>
      <c r="EG150" s="73"/>
      <c r="EH150" s="73"/>
      <c r="EI150" s="73"/>
      <c r="EJ150" s="73"/>
      <c r="EK150" s="73"/>
      <c r="EL150" s="73"/>
      <c r="EM150" s="73"/>
      <c r="EN150" s="73"/>
      <c r="EO150" s="73"/>
      <c r="EP150" s="73"/>
      <c r="EQ150" s="73"/>
      <c r="ER150" s="73"/>
      <c r="ES150" s="73"/>
      <c r="ET150" s="73"/>
      <c r="EU150" s="73"/>
      <c r="EV150" s="73"/>
      <c r="EW150" s="73"/>
      <c r="EX150" s="73"/>
      <c r="EY150" s="73"/>
      <c r="EZ150" s="73"/>
      <c r="FA150" s="73"/>
      <c r="FB150" s="73"/>
      <c r="FC150" s="73"/>
      <c r="FD150" s="73"/>
      <c r="FE150" s="73"/>
      <c r="FF150" s="73"/>
      <c r="FG150" s="73"/>
      <c r="FH150" s="73"/>
      <c r="FI150" s="73"/>
      <c r="FJ150" s="73"/>
      <c r="FK150" s="73"/>
      <c r="FL150" s="73"/>
      <c r="FM150" s="73"/>
      <c r="FN150" s="73"/>
      <c r="FO150" s="73"/>
      <c r="FP150" s="73"/>
      <c r="FQ150" s="73"/>
      <c r="FR150" s="73"/>
      <c r="FS150" s="73"/>
      <c r="FT150" s="73"/>
      <c r="FU150" s="73"/>
      <c r="FV150" s="73"/>
      <c r="FW150" s="73"/>
      <c r="FX150" s="73"/>
      <c r="FY150" s="73"/>
      <c r="FZ150" s="73"/>
      <c r="GA150" s="73"/>
      <c r="GB150" s="73"/>
      <c r="GC150" s="73"/>
      <c r="GD150" s="73"/>
      <c r="GE150" s="73"/>
      <c r="GF150" s="73"/>
      <c r="GG150" s="73"/>
      <c r="GH150" s="73"/>
      <c r="GI150" s="73"/>
      <c r="GJ150" s="73"/>
      <c r="GK150" s="73"/>
      <c r="GL150" s="73"/>
      <c r="GM150" s="73"/>
      <c r="GN150" s="73"/>
      <c r="GO150" s="73"/>
      <c r="GP150" s="73"/>
      <c r="GQ150" s="73"/>
      <c r="GR150" s="73"/>
      <c r="GS150" s="73"/>
      <c r="GT150" s="73"/>
      <c r="GU150" s="73"/>
      <c r="GV150" s="73"/>
      <c r="GW150" s="73"/>
      <c r="GX150" s="73"/>
      <c r="GY150" s="73"/>
      <c r="GZ150" s="73"/>
      <c r="HA150" s="73"/>
      <c r="HB150" s="73"/>
      <c r="HC150" s="73"/>
      <c r="HD150" s="73"/>
      <c r="HE150" s="73"/>
      <c r="HF150" s="73"/>
      <c r="HG150" s="73"/>
      <c r="HH150" s="73"/>
      <c r="HI150" s="73"/>
      <c r="HJ150" s="73"/>
      <c r="HK150" s="73"/>
      <c r="HL150" s="73"/>
      <c r="HM150" s="73"/>
      <c r="HN150" s="73"/>
      <c r="HO150" s="73"/>
      <c r="HP150" s="73"/>
      <c r="HQ150" s="73"/>
      <c r="HR150" s="73"/>
      <c r="HS150" s="73"/>
      <c r="HT150" s="73"/>
      <c r="HU150" s="73"/>
      <c r="HV150" s="73"/>
      <c r="HW150" s="73"/>
      <c r="HX150" s="73"/>
      <c r="HY150" s="73"/>
      <c r="HZ150" s="73"/>
      <c r="IA150" s="73"/>
      <c r="IB150" s="73"/>
      <c r="IC150" s="73"/>
      <c r="ID150" s="73"/>
      <c r="IE150" s="73"/>
      <c r="IF150" s="73"/>
      <c r="IG150" s="73"/>
      <c r="IH150" s="73"/>
      <c r="II150" s="73"/>
      <c r="IJ150" s="73"/>
      <c r="IK150" s="73"/>
      <c r="IL150" s="73"/>
      <c r="IM150" s="73"/>
      <c r="IN150" s="73"/>
      <c r="IO150" s="73"/>
      <c r="IP150" s="73"/>
      <c r="IQ150" s="73"/>
      <c r="IR150" s="73"/>
      <c r="IS150" s="73"/>
      <c r="IT150" s="73"/>
      <c r="IU150" s="73"/>
      <c r="IV150" s="73"/>
    </row>
    <row r="151" spans="1:256" ht="48" x14ac:dyDescent="0.3">
      <c r="A151" s="237"/>
      <c r="B151" s="269" t="s">
        <v>63</v>
      </c>
      <c r="C151" s="240" t="s">
        <v>64</v>
      </c>
      <c r="D151" s="240" t="s">
        <v>65</v>
      </c>
      <c r="E151" s="240" t="s">
        <v>23</v>
      </c>
      <c r="F151" s="240" t="s">
        <v>126</v>
      </c>
      <c r="G151" s="280"/>
      <c r="H151" s="545">
        <f>H154</f>
        <v>70</v>
      </c>
      <c r="I151" s="531"/>
      <c r="J151" s="531"/>
      <c r="K151" s="536">
        <v>70</v>
      </c>
      <c r="L151" s="537">
        <v>100</v>
      </c>
    </row>
    <row r="152" spans="1:256" ht="18.75" x14ac:dyDescent="0.3">
      <c r="A152" s="238"/>
      <c r="B152" s="241" t="s">
        <v>53</v>
      </c>
      <c r="C152" s="242" t="s">
        <v>64</v>
      </c>
      <c r="D152" s="242" t="s">
        <v>67</v>
      </c>
      <c r="E152" s="242" t="s">
        <v>23</v>
      </c>
      <c r="F152" s="242" t="s">
        <v>126</v>
      </c>
      <c r="G152" s="281"/>
      <c r="H152" s="544">
        <f>H153</f>
        <v>70</v>
      </c>
      <c r="I152" s="531"/>
      <c r="J152" s="531"/>
      <c r="K152" s="539">
        <v>70</v>
      </c>
      <c r="L152" s="540">
        <v>100</v>
      </c>
    </row>
    <row r="153" spans="1:256" ht="32.25" x14ac:dyDescent="0.3">
      <c r="A153" s="238"/>
      <c r="B153" s="241" t="s">
        <v>68</v>
      </c>
      <c r="C153" s="242" t="s">
        <v>64</v>
      </c>
      <c r="D153" s="242" t="s">
        <v>67</v>
      </c>
      <c r="E153" s="242" t="s">
        <v>23</v>
      </c>
      <c r="F153" s="242" t="s">
        <v>138</v>
      </c>
      <c r="G153" s="281"/>
      <c r="H153" s="544">
        <f>H154</f>
        <v>70</v>
      </c>
      <c r="I153" s="531"/>
      <c r="J153" s="531"/>
      <c r="K153" s="539">
        <v>70</v>
      </c>
      <c r="L153" s="540">
        <v>100</v>
      </c>
    </row>
    <row r="154" spans="1:256" ht="26.25" customHeight="1" x14ac:dyDescent="0.3">
      <c r="A154" s="238"/>
      <c r="B154" s="273" t="s">
        <v>69</v>
      </c>
      <c r="C154" s="242" t="s">
        <v>64</v>
      </c>
      <c r="D154" s="242" t="s">
        <v>67</v>
      </c>
      <c r="E154" s="242" t="s">
        <v>23</v>
      </c>
      <c r="F154" s="242" t="s">
        <v>138</v>
      </c>
      <c r="G154" s="281" t="s">
        <v>70</v>
      </c>
      <c r="H154" s="544">
        <f>'прил._6(7)'!K24</f>
        <v>70</v>
      </c>
      <c r="I154" s="531"/>
      <c r="J154" s="531"/>
      <c r="K154" s="539">
        <v>70</v>
      </c>
      <c r="L154" s="540">
        <v>100</v>
      </c>
    </row>
    <row r="155" spans="1:256" ht="32.25" customHeight="1" x14ac:dyDescent="0.25">
      <c r="A155" s="22"/>
      <c r="B155" s="19"/>
      <c r="C155" s="56"/>
      <c r="D155" s="56"/>
      <c r="E155" s="56"/>
      <c r="F155" s="56"/>
      <c r="G155" s="56"/>
      <c r="H155" s="57"/>
      <c r="K155" s="160"/>
    </row>
    <row r="156" spans="1:256" ht="32.25" customHeight="1" x14ac:dyDescent="0.3">
      <c r="A156" s="22"/>
      <c r="B156" s="617" t="s">
        <v>410</v>
      </c>
      <c r="C156" s="618"/>
      <c r="D156" s="618"/>
      <c r="E156" s="618"/>
      <c r="F156" s="618"/>
      <c r="G156" s="618"/>
      <c r="H156" s="618"/>
      <c r="K156" s="160"/>
    </row>
    <row r="157" spans="1:256" ht="32.25" customHeight="1" x14ac:dyDescent="0.25">
      <c r="A157" s="22"/>
      <c r="B157" s="19"/>
      <c r="C157" s="56"/>
      <c r="D157" s="56"/>
      <c r="E157" s="56"/>
      <c r="F157" s="56"/>
      <c r="G157" s="56"/>
      <c r="H157" s="57"/>
      <c r="K157" s="160"/>
    </row>
    <row r="158" spans="1:256" x14ac:dyDescent="0.25">
      <c r="G158" s="12"/>
      <c r="K158" s="160"/>
      <c r="O158" s="160"/>
      <c r="P158" s="160"/>
      <c r="Q158" s="160"/>
    </row>
    <row r="159" spans="1:256" x14ac:dyDescent="0.25">
      <c r="B159" s="20"/>
      <c r="C159" s="20"/>
      <c r="D159" s="20"/>
      <c r="E159" s="20"/>
      <c r="F159" s="20"/>
      <c r="G159" s="64"/>
      <c r="H159" s="20"/>
      <c r="K159" s="160"/>
      <c r="O159" s="160"/>
      <c r="P159" s="160"/>
      <c r="Q159" s="160"/>
    </row>
    <row r="160" spans="1:256" x14ac:dyDescent="0.25">
      <c r="K160" s="160"/>
      <c r="O160" s="160"/>
      <c r="P160" s="160"/>
      <c r="Q160" s="160"/>
    </row>
    <row r="161" spans="11:11" x14ac:dyDescent="0.25">
      <c r="K161" s="160"/>
    </row>
  </sheetData>
  <mergeCells count="10">
    <mergeCell ref="C2:H2"/>
    <mergeCell ref="C3:H3"/>
    <mergeCell ref="C4:H4"/>
    <mergeCell ref="C5:H5"/>
    <mergeCell ref="C6:H6"/>
    <mergeCell ref="A7:L7"/>
    <mergeCell ref="K3:L3"/>
    <mergeCell ref="C9:F9"/>
    <mergeCell ref="C10:F10"/>
    <mergeCell ref="B156:H156"/>
  </mergeCells>
  <phoneticPr fontId="36" type="noConversion"/>
  <pageMargins left="0.70866141732283472" right="0.11811023622047245" top="0.35433070866141736" bottom="0.35433070866141736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9"/>
  <sheetViews>
    <sheetView view="pageBreakPreview" zoomScaleNormal="91" zoomScaleSheetLayoutView="100" workbookViewId="0">
      <selection activeCell="A7" sqref="A7:K7"/>
    </sheetView>
  </sheetViews>
  <sheetFormatPr defaultColWidth="11.42578125" defaultRowHeight="15" x14ac:dyDescent="0.25"/>
  <cols>
    <col min="1" max="1" width="3.85546875" style="47" customWidth="1"/>
    <col min="2" max="2" width="99.7109375" style="160" customWidth="1"/>
    <col min="3" max="3" width="7" style="160" customWidth="1"/>
    <col min="4" max="4" width="9.28515625" style="160" customWidth="1"/>
    <col min="5" max="5" width="6" style="160" customWidth="1"/>
    <col min="6" max="6" width="4.140625" style="160" customWidth="1"/>
    <col min="7" max="7" width="3.28515625" style="160" customWidth="1"/>
    <col min="8" max="8" width="4" style="160" customWidth="1"/>
    <col min="9" max="9" width="8.85546875" style="160" customWidth="1"/>
    <col min="10" max="10" width="6.5703125" style="463" customWidth="1"/>
    <col min="11" max="11" width="17" style="160" customWidth="1"/>
    <col min="12" max="12" width="16" style="76" customWidth="1"/>
    <col min="13" max="13" width="16.7109375" style="77" customWidth="1"/>
    <col min="14" max="14" width="9.140625" style="77" customWidth="1"/>
    <col min="15" max="15" width="14.42578125" style="47" customWidth="1"/>
    <col min="16" max="246" width="9.140625" style="47" customWidth="1"/>
    <col min="247" max="247" width="3.85546875" style="47" customWidth="1"/>
    <col min="248" max="248" width="45.28515625" style="47" customWidth="1"/>
    <col min="249" max="249" width="4.85546875" style="47" customWidth="1"/>
    <col min="250" max="251" width="3.85546875" style="47" customWidth="1"/>
    <col min="252" max="252" width="3.7109375" style="47" customWidth="1"/>
    <col min="253" max="253" width="2.5703125" style="47" customWidth="1"/>
    <col min="254" max="254" width="7.42578125" style="47" customWidth="1"/>
    <col min="255" max="255" width="4.7109375" style="47" customWidth="1"/>
    <col min="256" max="16384" width="11.42578125" style="47"/>
  </cols>
  <sheetData>
    <row r="1" spans="1:17" ht="12.75" customHeight="1" x14ac:dyDescent="0.25">
      <c r="C1" s="627"/>
      <c r="D1" s="627"/>
      <c r="E1" s="627"/>
      <c r="F1" s="627"/>
      <c r="G1" s="627"/>
      <c r="H1" s="627"/>
      <c r="I1" s="627"/>
      <c r="J1" s="627"/>
      <c r="K1" s="627"/>
      <c r="M1" s="576" t="s">
        <v>477</v>
      </c>
    </row>
    <row r="2" spans="1:17" ht="12.75" customHeight="1" x14ac:dyDescent="0.25">
      <c r="C2" s="627"/>
      <c r="D2" s="627"/>
      <c r="E2" s="627"/>
      <c r="F2" s="627"/>
      <c r="G2" s="627"/>
      <c r="H2" s="627"/>
      <c r="I2" s="627"/>
      <c r="J2" s="627"/>
      <c r="K2" s="627"/>
      <c r="M2" s="576" t="s">
        <v>0</v>
      </c>
    </row>
    <row r="3" spans="1:17" ht="12.75" customHeight="1" x14ac:dyDescent="0.25">
      <c r="C3" s="627"/>
      <c r="D3" s="627"/>
      <c r="E3" s="627"/>
      <c r="F3" s="627"/>
      <c r="G3" s="627"/>
      <c r="H3" s="627"/>
      <c r="I3" s="627"/>
      <c r="J3" s="627"/>
      <c r="K3" s="627"/>
      <c r="M3" s="576" t="s">
        <v>1</v>
      </c>
    </row>
    <row r="4" spans="1:17" ht="12.75" customHeight="1" x14ac:dyDescent="0.25">
      <c r="C4" s="627"/>
      <c r="D4" s="627"/>
      <c r="E4" s="627"/>
      <c r="F4" s="627"/>
      <c r="G4" s="627"/>
      <c r="H4" s="627"/>
      <c r="I4" s="627"/>
      <c r="J4" s="627"/>
      <c r="K4" s="627"/>
      <c r="M4" s="575" t="s">
        <v>2</v>
      </c>
    </row>
    <row r="5" spans="1:17" ht="12.75" customHeight="1" x14ac:dyDescent="0.25">
      <c r="C5" s="627"/>
      <c r="D5" s="627"/>
      <c r="E5" s="627"/>
      <c r="F5" s="627"/>
      <c r="G5" s="627"/>
      <c r="H5" s="627"/>
      <c r="I5" s="627"/>
      <c r="J5" s="627"/>
      <c r="K5" s="627"/>
      <c r="L5" s="578"/>
      <c r="M5" s="576" t="s">
        <v>481</v>
      </c>
    </row>
    <row r="6" spans="1:17" ht="12.75" customHeight="1" x14ac:dyDescent="0.25">
      <c r="C6" s="443"/>
      <c r="D6" s="443"/>
      <c r="E6" s="443"/>
      <c r="F6" s="443"/>
      <c r="G6" s="443"/>
      <c r="H6" s="443"/>
      <c r="I6" s="443"/>
      <c r="J6" s="443"/>
      <c r="K6" s="443"/>
    </row>
    <row r="7" spans="1:17" x14ac:dyDescent="0.25">
      <c r="A7" s="628" t="s">
        <v>333</v>
      </c>
      <c r="B7" s="628"/>
      <c r="C7" s="628"/>
      <c r="D7" s="628"/>
      <c r="E7" s="628"/>
      <c r="F7" s="628"/>
      <c r="G7" s="628"/>
      <c r="H7" s="628"/>
      <c r="I7" s="628"/>
      <c r="J7" s="628"/>
      <c r="K7" s="628"/>
    </row>
    <row r="8" spans="1:17" ht="6" customHeight="1" x14ac:dyDescent="0.25">
      <c r="A8" s="620"/>
      <c r="B8" s="620"/>
      <c r="C8" s="620"/>
      <c r="D8" s="620"/>
      <c r="E8" s="620"/>
      <c r="F8" s="620"/>
      <c r="G8" s="620"/>
      <c r="H8" s="620"/>
      <c r="I8" s="620"/>
      <c r="J8" s="620"/>
      <c r="K8" s="620"/>
    </row>
    <row r="9" spans="1:17" ht="17.25" customHeight="1" x14ac:dyDescent="0.25">
      <c r="A9" s="61"/>
      <c r="B9" s="444"/>
      <c r="C9" s="444"/>
      <c r="D9" s="444"/>
      <c r="E9" s="444"/>
      <c r="F9" s="444"/>
      <c r="G9" s="444"/>
      <c r="H9" s="444"/>
      <c r="I9" s="444"/>
      <c r="J9" s="445"/>
      <c r="K9" s="446"/>
      <c r="M9" s="77" t="s">
        <v>58</v>
      </c>
    </row>
    <row r="10" spans="1:17" ht="269.25" customHeight="1" x14ac:dyDescent="0.25">
      <c r="A10" s="60" t="s">
        <v>59</v>
      </c>
      <c r="B10" s="447" t="s">
        <v>4</v>
      </c>
      <c r="C10" s="448" t="s">
        <v>60</v>
      </c>
      <c r="D10" s="449" t="s">
        <v>61</v>
      </c>
      <c r="E10" s="449" t="s">
        <v>6</v>
      </c>
      <c r="F10" s="621" t="s">
        <v>32</v>
      </c>
      <c r="G10" s="622"/>
      <c r="H10" s="622"/>
      <c r="I10" s="623"/>
      <c r="J10" s="450" t="s">
        <v>33</v>
      </c>
      <c r="K10" s="55" t="s">
        <v>464</v>
      </c>
      <c r="L10" s="55" t="s">
        <v>465</v>
      </c>
      <c r="M10" s="55" t="s">
        <v>466</v>
      </c>
    </row>
    <row r="11" spans="1:17" x14ac:dyDescent="0.25">
      <c r="A11" s="23">
        <v>1</v>
      </c>
      <c r="B11" s="451">
        <v>2</v>
      </c>
      <c r="C11" s="451">
        <v>3</v>
      </c>
      <c r="D11" s="451">
        <v>4</v>
      </c>
      <c r="E11" s="451">
        <v>5</v>
      </c>
      <c r="F11" s="624">
        <v>6</v>
      </c>
      <c r="G11" s="625"/>
      <c r="H11" s="625"/>
      <c r="I11" s="626"/>
      <c r="J11" s="452">
        <v>7</v>
      </c>
      <c r="K11" s="451">
        <v>8</v>
      </c>
      <c r="L11" s="489"/>
      <c r="M11" s="489"/>
    </row>
    <row r="12" spans="1:17" ht="18.75" x14ac:dyDescent="0.3">
      <c r="A12" s="23"/>
      <c r="B12" s="453" t="s">
        <v>62</v>
      </c>
      <c r="C12" s="454"/>
      <c r="D12" s="454"/>
      <c r="E12" s="454"/>
      <c r="F12" s="455"/>
      <c r="G12" s="456"/>
      <c r="H12" s="456"/>
      <c r="I12" s="457"/>
      <c r="J12" s="457"/>
      <c r="K12" s="215">
        <f>K25+K13</f>
        <v>34640.300000000003</v>
      </c>
      <c r="L12" s="557">
        <v>34223.199999999997</v>
      </c>
      <c r="M12" s="561">
        <f>L12/K12*100</f>
        <v>98.795911120862101</v>
      </c>
      <c r="N12" s="79"/>
      <c r="O12" s="48"/>
      <c r="Q12" s="48"/>
    </row>
    <row r="13" spans="1:17" ht="18.75" x14ac:dyDescent="0.3">
      <c r="A13" s="214">
        <v>1</v>
      </c>
      <c r="B13" s="288" t="s">
        <v>117</v>
      </c>
      <c r="C13" s="227">
        <v>991</v>
      </c>
      <c r="D13" s="228"/>
      <c r="E13" s="228"/>
      <c r="F13" s="289"/>
      <c r="G13" s="290"/>
      <c r="H13" s="290"/>
      <c r="I13" s="291"/>
      <c r="J13" s="228"/>
      <c r="K13" s="215">
        <f>K20+K19</f>
        <v>80</v>
      </c>
      <c r="L13" s="214">
        <v>71.400000000000006</v>
      </c>
      <c r="M13" s="224">
        <f>L13/K13*100</f>
        <v>89.25</v>
      </c>
    </row>
    <row r="14" spans="1:17" ht="18.75" x14ac:dyDescent="0.3">
      <c r="A14" s="214"/>
      <c r="B14" s="288" t="s">
        <v>7</v>
      </c>
      <c r="C14" s="227">
        <v>991</v>
      </c>
      <c r="D14" s="228" t="s">
        <v>22</v>
      </c>
      <c r="E14" s="228" t="s">
        <v>23</v>
      </c>
      <c r="F14" s="289"/>
      <c r="G14" s="290"/>
      <c r="H14" s="290"/>
      <c r="I14" s="291"/>
      <c r="J14" s="228"/>
      <c r="K14" s="215">
        <f>K13</f>
        <v>80</v>
      </c>
      <c r="L14" s="214">
        <v>71.400000000000006</v>
      </c>
      <c r="M14" s="224">
        <v>89.25</v>
      </c>
    </row>
    <row r="15" spans="1:17" ht="42" customHeight="1" x14ac:dyDescent="0.3">
      <c r="A15" s="214"/>
      <c r="B15" s="350" t="s">
        <v>174</v>
      </c>
      <c r="C15" s="227">
        <v>991</v>
      </c>
      <c r="D15" s="228" t="s">
        <v>22</v>
      </c>
      <c r="E15" s="229" t="s">
        <v>26</v>
      </c>
      <c r="F15" s="289"/>
      <c r="G15" s="458"/>
      <c r="H15" s="458"/>
      <c r="I15" s="459"/>
      <c r="J15" s="231"/>
      <c r="K15" s="215">
        <f>K19</f>
        <v>10</v>
      </c>
      <c r="L15" s="214">
        <v>1.4</v>
      </c>
      <c r="M15" s="223">
        <f>L15/K15*100</f>
        <v>13.999999999999998</v>
      </c>
      <c r="N15" s="78"/>
    </row>
    <row r="16" spans="1:17" ht="25.5" customHeight="1" x14ac:dyDescent="0.3">
      <c r="A16" s="216"/>
      <c r="B16" s="283" t="s">
        <v>175</v>
      </c>
      <c r="C16" s="218">
        <v>991</v>
      </c>
      <c r="D16" s="219" t="s">
        <v>22</v>
      </c>
      <c r="E16" s="220" t="s">
        <v>26</v>
      </c>
      <c r="F16" s="220" t="s">
        <v>173</v>
      </c>
      <c r="G16" s="284" t="s">
        <v>65</v>
      </c>
      <c r="H16" s="221" t="s">
        <v>23</v>
      </c>
      <c r="I16" s="222" t="s">
        <v>126</v>
      </c>
      <c r="J16" s="222"/>
      <c r="K16" s="217">
        <f>K19</f>
        <v>10</v>
      </c>
      <c r="L16" s="216">
        <v>1.4</v>
      </c>
      <c r="M16" s="224">
        <v>13.999999999999998</v>
      </c>
      <c r="O16" s="48"/>
    </row>
    <row r="17" spans="1:17" ht="18.75" x14ac:dyDescent="0.3">
      <c r="A17" s="216"/>
      <c r="B17" s="283" t="s">
        <v>176</v>
      </c>
      <c r="C17" s="218">
        <v>991</v>
      </c>
      <c r="D17" s="219" t="s">
        <v>22</v>
      </c>
      <c r="E17" s="220" t="s">
        <v>26</v>
      </c>
      <c r="F17" s="220" t="s">
        <v>173</v>
      </c>
      <c r="G17" s="284" t="s">
        <v>67</v>
      </c>
      <c r="H17" s="221" t="s">
        <v>23</v>
      </c>
      <c r="I17" s="222" t="s">
        <v>126</v>
      </c>
      <c r="J17" s="222"/>
      <c r="K17" s="217">
        <f>K19</f>
        <v>10</v>
      </c>
      <c r="L17" s="216">
        <v>1.4</v>
      </c>
      <c r="M17" s="224">
        <v>13.999999999999998</v>
      </c>
      <c r="N17" s="78"/>
      <c r="P17" s="48"/>
    </row>
    <row r="18" spans="1:17" ht="18.75" x14ac:dyDescent="0.3">
      <c r="A18" s="214"/>
      <c r="B18" s="283" t="s">
        <v>177</v>
      </c>
      <c r="C18" s="218">
        <v>991</v>
      </c>
      <c r="D18" s="219" t="s">
        <v>22</v>
      </c>
      <c r="E18" s="219" t="s">
        <v>26</v>
      </c>
      <c r="F18" s="285" t="s">
        <v>173</v>
      </c>
      <c r="G18" s="286" t="s">
        <v>67</v>
      </c>
      <c r="H18" s="286" t="s">
        <v>23</v>
      </c>
      <c r="I18" s="287" t="s">
        <v>138</v>
      </c>
      <c r="J18" s="219"/>
      <c r="K18" s="217">
        <f>K19</f>
        <v>10</v>
      </c>
      <c r="L18" s="216">
        <v>1.4</v>
      </c>
      <c r="M18" s="224">
        <v>13.999999999999998</v>
      </c>
    </row>
    <row r="19" spans="1:17" ht="18.75" x14ac:dyDescent="0.3">
      <c r="A19" s="214"/>
      <c r="B19" s="292" t="s">
        <v>79</v>
      </c>
      <c r="C19" s="218">
        <v>991</v>
      </c>
      <c r="D19" s="219" t="s">
        <v>22</v>
      </c>
      <c r="E19" s="219" t="s">
        <v>26</v>
      </c>
      <c r="F19" s="285" t="s">
        <v>173</v>
      </c>
      <c r="G19" s="286" t="s">
        <v>67</v>
      </c>
      <c r="H19" s="286" t="s">
        <v>23</v>
      </c>
      <c r="I19" s="287" t="s">
        <v>138</v>
      </c>
      <c r="J19" s="219" t="s">
        <v>80</v>
      </c>
      <c r="K19" s="217">
        <v>10</v>
      </c>
      <c r="L19" s="216">
        <v>1.4</v>
      </c>
      <c r="M19" s="224">
        <v>13.999999999999998</v>
      </c>
    </row>
    <row r="20" spans="1:17" ht="20.25" customHeight="1" x14ac:dyDescent="0.3">
      <c r="A20" s="214"/>
      <c r="B20" s="288" t="s">
        <v>7</v>
      </c>
      <c r="C20" s="227">
        <v>991</v>
      </c>
      <c r="D20" s="228" t="s">
        <v>22</v>
      </c>
      <c r="E20" s="228" t="s">
        <v>28</v>
      </c>
      <c r="F20" s="289"/>
      <c r="G20" s="290"/>
      <c r="H20" s="290"/>
      <c r="I20" s="291"/>
      <c r="J20" s="228"/>
      <c r="K20" s="215">
        <f>K24</f>
        <v>70</v>
      </c>
      <c r="L20" s="557">
        <f>$K$21</f>
        <v>70</v>
      </c>
      <c r="M20" s="223">
        <v>100</v>
      </c>
    </row>
    <row r="21" spans="1:17" ht="42.75" customHeight="1" x14ac:dyDescent="0.3">
      <c r="A21" s="216"/>
      <c r="B21" s="292" t="s">
        <v>63</v>
      </c>
      <c r="C21" s="218">
        <v>991</v>
      </c>
      <c r="D21" s="219" t="s">
        <v>22</v>
      </c>
      <c r="E21" s="220" t="s">
        <v>28</v>
      </c>
      <c r="F21" s="220" t="s">
        <v>64</v>
      </c>
      <c r="G21" s="221" t="s">
        <v>65</v>
      </c>
      <c r="H21" s="221" t="s">
        <v>23</v>
      </c>
      <c r="I21" s="222" t="s">
        <v>126</v>
      </c>
      <c r="J21" s="222"/>
      <c r="K21" s="217">
        <f>K24</f>
        <v>70</v>
      </c>
      <c r="L21" s="558">
        <f t="shared" ref="L21:L24" si="0">$K$21</f>
        <v>70</v>
      </c>
      <c r="M21" s="224">
        <v>100</v>
      </c>
      <c r="O21" s="48"/>
    </row>
    <row r="22" spans="1:17" ht="18.75" x14ac:dyDescent="0.3">
      <c r="A22" s="216"/>
      <c r="B22" s="292" t="s">
        <v>53</v>
      </c>
      <c r="C22" s="218">
        <v>991</v>
      </c>
      <c r="D22" s="219" t="s">
        <v>22</v>
      </c>
      <c r="E22" s="220" t="s">
        <v>28</v>
      </c>
      <c r="F22" s="220" t="s">
        <v>64</v>
      </c>
      <c r="G22" s="221" t="s">
        <v>67</v>
      </c>
      <c r="H22" s="221" t="s">
        <v>23</v>
      </c>
      <c r="I22" s="222" t="s">
        <v>126</v>
      </c>
      <c r="J22" s="222"/>
      <c r="K22" s="217">
        <f>K24</f>
        <v>70</v>
      </c>
      <c r="L22" s="558">
        <f t="shared" si="0"/>
        <v>70</v>
      </c>
      <c r="M22" s="224">
        <v>100</v>
      </c>
      <c r="N22" s="78"/>
      <c r="P22" s="48"/>
    </row>
    <row r="23" spans="1:17" ht="23.25" customHeight="1" x14ac:dyDescent="0.3">
      <c r="A23" s="216"/>
      <c r="B23" s="293" t="s">
        <v>68</v>
      </c>
      <c r="C23" s="218">
        <v>991</v>
      </c>
      <c r="D23" s="219" t="s">
        <v>22</v>
      </c>
      <c r="E23" s="220" t="s">
        <v>28</v>
      </c>
      <c r="F23" s="220" t="s">
        <v>64</v>
      </c>
      <c r="G23" s="221" t="s">
        <v>67</v>
      </c>
      <c r="H23" s="221" t="s">
        <v>23</v>
      </c>
      <c r="I23" s="222" t="s">
        <v>138</v>
      </c>
      <c r="J23" s="222"/>
      <c r="K23" s="217">
        <f>K24</f>
        <v>70</v>
      </c>
      <c r="L23" s="558">
        <f t="shared" si="0"/>
        <v>70</v>
      </c>
      <c r="M23" s="224">
        <v>100</v>
      </c>
      <c r="O23" s="48"/>
      <c r="P23" s="48"/>
    </row>
    <row r="24" spans="1:17" ht="21" customHeight="1" x14ac:dyDescent="0.3">
      <c r="A24" s="216"/>
      <c r="B24" s="292" t="s">
        <v>69</v>
      </c>
      <c r="C24" s="218">
        <v>991</v>
      </c>
      <c r="D24" s="219" t="s">
        <v>22</v>
      </c>
      <c r="E24" s="220" t="s">
        <v>28</v>
      </c>
      <c r="F24" s="220" t="s">
        <v>64</v>
      </c>
      <c r="G24" s="221" t="s">
        <v>67</v>
      </c>
      <c r="H24" s="221" t="s">
        <v>23</v>
      </c>
      <c r="I24" s="222" t="s">
        <v>138</v>
      </c>
      <c r="J24" s="222" t="s">
        <v>70</v>
      </c>
      <c r="K24" s="217">
        <v>70</v>
      </c>
      <c r="L24" s="558">
        <f t="shared" si="0"/>
        <v>70</v>
      </c>
      <c r="M24" s="224">
        <v>100</v>
      </c>
      <c r="N24" s="78"/>
      <c r="O24" s="48"/>
    </row>
    <row r="25" spans="1:17" ht="27" customHeight="1" x14ac:dyDescent="0.3">
      <c r="A25" s="214">
        <v>2</v>
      </c>
      <c r="B25" s="294" t="s">
        <v>71</v>
      </c>
      <c r="C25" s="227">
        <v>992</v>
      </c>
      <c r="D25" s="295"/>
      <c r="E25" s="295"/>
      <c r="F25" s="220"/>
      <c r="G25" s="221"/>
      <c r="H25" s="221"/>
      <c r="I25" s="222"/>
      <c r="J25" s="227"/>
      <c r="K25" s="215">
        <f>K26+K64+K70+K83+K106+K147+K153+K168+K179+K186+K192</f>
        <v>34560.300000000003</v>
      </c>
      <c r="L25" s="557">
        <v>34151.599999999999</v>
      </c>
      <c r="M25" s="223">
        <v>98.8</v>
      </c>
      <c r="N25" s="78"/>
      <c r="O25" s="48"/>
      <c r="P25" s="48"/>
      <c r="Q25" s="48"/>
    </row>
    <row r="26" spans="1:17" s="46" customFormat="1" ht="18.75" x14ac:dyDescent="0.3">
      <c r="A26" s="214"/>
      <c r="B26" s="294" t="s">
        <v>7</v>
      </c>
      <c r="C26" s="227">
        <v>992</v>
      </c>
      <c r="D26" s="228" t="s">
        <v>22</v>
      </c>
      <c r="E26" s="228" t="s">
        <v>23</v>
      </c>
      <c r="F26" s="229"/>
      <c r="G26" s="230"/>
      <c r="H26" s="230"/>
      <c r="I26" s="231"/>
      <c r="J26" s="228"/>
      <c r="K26" s="215">
        <f>K27+K32+K47+K52</f>
        <v>11151.8</v>
      </c>
      <c r="L26" s="214">
        <v>11034.3</v>
      </c>
      <c r="M26" s="223">
        <v>98.9</v>
      </c>
      <c r="N26" s="80"/>
    </row>
    <row r="27" spans="1:17" s="46" customFormat="1" ht="41.25" customHeight="1" x14ac:dyDescent="0.3">
      <c r="A27" s="214"/>
      <c r="B27" s="296" t="s">
        <v>37</v>
      </c>
      <c r="C27" s="218">
        <v>992</v>
      </c>
      <c r="D27" s="219" t="s">
        <v>22</v>
      </c>
      <c r="E27" s="219" t="s">
        <v>24</v>
      </c>
      <c r="F27" s="220"/>
      <c r="G27" s="221"/>
      <c r="H27" s="221"/>
      <c r="I27" s="222"/>
      <c r="J27" s="219"/>
      <c r="K27" s="217">
        <f>K31</f>
        <v>853.1</v>
      </c>
      <c r="L27" s="216">
        <v>850.4</v>
      </c>
      <c r="M27" s="224">
        <v>99.7</v>
      </c>
      <c r="N27" s="80"/>
    </row>
    <row r="28" spans="1:17" s="46" customFormat="1" ht="18.75" x14ac:dyDescent="0.3">
      <c r="A28" s="214"/>
      <c r="B28" s="292" t="s">
        <v>72</v>
      </c>
      <c r="C28" s="218">
        <v>992</v>
      </c>
      <c r="D28" s="219" t="s">
        <v>22</v>
      </c>
      <c r="E28" s="219" t="s">
        <v>24</v>
      </c>
      <c r="F28" s="220" t="s">
        <v>73</v>
      </c>
      <c r="G28" s="221" t="s">
        <v>65</v>
      </c>
      <c r="H28" s="221" t="s">
        <v>23</v>
      </c>
      <c r="I28" s="222" t="s">
        <v>126</v>
      </c>
      <c r="J28" s="219"/>
      <c r="K28" s="217">
        <f>K31</f>
        <v>853.1</v>
      </c>
      <c r="L28" s="216">
        <v>850.4</v>
      </c>
      <c r="M28" s="224">
        <v>99.7</v>
      </c>
      <c r="N28" s="80"/>
      <c r="O28" s="49"/>
    </row>
    <row r="29" spans="1:17" s="46" customFormat="1" ht="18.75" x14ac:dyDescent="0.3">
      <c r="A29" s="214"/>
      <c r="B29" s="292" t="s">
        <v>51</v>
      </c>
      <c r="C29" s="218">
        <v>992</v>
      </c>
      <c r="D29" s="219" t="s">
        <v>22</v>
      </c>
      <c r="E29" s="219" t="s">
        <v>24</v>
      </c>
      <c r="F29" s="220" t="s">
        <v>73</v>
      </c>
      <c r="G29" s="221" t="s">
        <v>74</v>
      </c>
      <c r="H29" s="221" t="s">
        <v>23</v>
      </c>
      <c r="I29" s="222" t="s">
        <v>126</v>
      </c>
      <c r="J29" s="219"/>
      <c r="K29" s="217">
        <f>K31</f>
        <v>853.1</v>
      </c>
      <c r="L29" s="216">
        <v>850.4</v>
      </c>
      <c r="M29" s="224">
        <v>99.7</v>
      </c>
      <c r="N29" s="80"/>
      <c r="O29" s="49"/>
    </row>
    <row r="30" spans="1:17" s="46" customFormat="1" ht="18.75" x14ac:dyDescent="0.3">
      <c r="A30" s="214"/>
      <c r="B30" s="292" t="s">
        <v>68</v>
      </c>
      <c r="C30" s="218">
        <v>992</v>
      </c>
      <c r="D30" s="219" t="s">
        <v>22</v>
      </c>
      <c r="E30" s="219" t="s">
        <v>24</v>
      </c>
      <c r="F30" s="220" t="s">
        <v>73</v>
      </c>
      <c r="G30" s="221" t="s">
        <v>74</v>
      </c>
      <c r="H30" s="221" t="s">
        <v>23</v>
      </c>
      <c r="I30" s="222" t="s">
        <v>138</v>
      </c>
      <c r="J30" s="219"/>
      <c r="K30" s="217">
        <f>K31</f>
        <v>853.1</v>
      </c>
      <c r="L30" s="216">
        <v>850.4</v>
      </c>
      <c r="M30" s="224">
        <v>99.7</v>
      </c>
      <c r="N30" s="80"/>
    </row>
    <row r="31" spans="1:17" s="46" customFormat="1" ht="60" customHeight="1" x14ac:dyDescent="0.3">
      <c r="A31" s="214"/>
      <c r="B31" s="292" t="s">
        <v>75</v>
      </c>
      <c r="C31" s="218">
        <v>992</v>
      </c>
      <c r="D31" s="219" t="s">
        <v>22</v>
      </c>
      <c r="E31" s="219" t="s">
        <v>24</v>
      </c>
      <c r="F31" s="220" t="s">
        <v>73</v>
      </c>
      <c r="G31" s="221" t="s">
        <v>74</v>
      </c>
      <c r="H31" s="221" t="s">
        <v>23</v>
      </c>
      <c r="I31" s="222" t="s">
        <v>138</v>
      </c>
      <c r="J31" s="219" t="s">
        <v>76</v>
      </c>
      <c r="K31" s="217">
        <v>853.1</v>
      </c>
      <c r="L31" s="216">
        <v>850.4</v>
      </c>
      <c r="M31" s="224">
        <v>99.7</v>
      </c>
      <c r="N31" s="80"/>
      <c r="O31" s="49"/>
    </row>
    <row r="32" spans="1:17" s="46" customFormat="1" ht="57.75" customHeight="1" x14ac:dyDescent="0.3">
      <c r="A32" s="214"/>
      <c r="B32" s="296" t="s">
        <v>77</v>
      </c>
      <c r="C32" s="218">
        <v>992</v>
      </c>
      <c r="D32" s="219" t="s">
        <v>22</v>
      </c>
      <c r="E32" s="219" t="s">
        <v>25</v>
      </c>
      <c r="F32" s="220"/>
      <c r="G32" s="221"/>
      <c r="H32" s="221"/>
      <c r="I32" s="222"/>
      <c r="J32" s="219"/>
      <c r="K32" s="217">
        <f>K36+K37+K38+K41+K42</f>
        <v>4754.2</v>
      </c>
      <c r="L32" s="216">
        <v>4655.3</v>
      </c>
      <c r="M32" s="561">
        <f>L32/K32*100</f>
        <v>97.919734129822061</v>
      </c>
      <c r="N32" s="80"/>
    </row>
    <row r="33" spans="1:14" s="46" customFormat="1" ht="18.75" x14ac:dyDescent="0.3">
      <c r="A33" s="214"/>
      <c r="B33" s="292" t="s">
        <v>164</v>
      </c>
      <c r="C33" s="218">
        <v>992</v>
      </c>
      <c r="D33" s="219" t="s">
        <v>22</v>
      </c>
      <c r="E33" s="219" t="s">
        <v>25</v>
      </c>
      <c r="F33" s="220" t="s">
        <v>78</v>
      </c>
      <c r="G33" s="221" t="s">
        <v>65</v>
      </c>
      <c r="H33" s="221" t="s">
        <v>23</v>
      </c>
      <c r="I33" s="222" t="s">
        <v>126</v>
      </c>
      <c r="J33" s="219"/>
      <c r="K33" s="217">
        <f>K34+K39+K42</f>
        <v>4754.2</v>
      </c>
      <c r="L33" s="216">
        <v>4655.3</v>
      </c>
      <c r="M33" s="562">
        <f>$M$32</f>
        <v>97.919734129822061</v>
      </c>
      <c r="N33" s="80"/>
    </row>
    <row r="34" spans="1:14" ht="18.75" x14ac:dyDescent="0.3">
      <c r="A34" s="224"/>
      <c r="B34" s="292" t="s">
        <v>164</v>
      </c>
      <c r="C34" s="218">
        <v>992</v>
      </c>
      <c r="D34" s="219" t="s">
        <v>22</v>
      </c>
      <c r="E34" s="219" t="s">
        <v>25</v>
      </c>
      <c r="F34" s="220" t="s">
        <v>78</v>
      </c>
      <c r="G34" s="221" t="s">
        <v>74</v>
      </c>
      <c r="H34" s="221" t="s">
        <v>23</v>
      </c>
      <c r="I34" s="222" t="s">
        <v>126</v>
      </c>
      <c r="J34" s="219"/>
      <c r="K34" s="217">
        <f>K35</f>
        <v>4712</v>
      </c>
      <c r="L34" s="216">
        <v>4613.1000000000004</v>
      </c>
      <c r="M34" s="224">
        <v>97.9</v>
      </c>
    </row>
    <row r="35" spans="1:14" ht="18.75" x14ac:dyDescent="0.3">
      <c r="A35" s="224"/>
      <c r="B35" s="292" t="s">
        <v>68</v>
      </c>
      <c r="C35" s="218">
        <v>992</v>
      </c>
      <c r="D35" s="219" t="s">
        <v>22</v>
      </c>
      <c r="E35" s="219" t="s">
        <v>25</v>
      </c>
      <c r="F35" s="220" t="s">
        <v>78</v>
      </c>
      <c r="G35" s="221" t="s">
        <v>74</v>
      </c>
      <c r="H35" s="221" t="s">
        <v>23</v>
      </c>
      <c r="I35" s="222" t="s">
        <v>138</v>
      </c>
      <c r="J35" s="219"/>
      <c r="K35" s="217">
        <f>K36+K37+K38</f>
        <v>4712</v>
      </c>
      <c r="L35" s="216">
        <v>4613.1000000000004</v>
      </c>
      <c r="M35" s="224">
        <v>97.9</v>
      </c>
    </row>
    <row r="36" spans="1:14" ht="58.5" customHeight="1" x14ac:dyDescent="0.3">
      <c r="A36" s="224"/>
      <c r="B36" s="292" t="s">
        <v>75</v>
      </c>
      <c r="C36" s="218">
        <v>992</v>
      </c>
      <c r="D36" s="219" t="s">
        <v>22</v>
      </c>
      <c r="E36" s="219" t="s">
        <v>25</v>
      </c>
      <c r="F36" s="220" t="s">
        <v>78</v>
      </c>
      <c r="G36" s="221" t="s">
        <v>74</v>
      </c>
      <c r="H36" s="221" t="s">
        <v>23</v>
      </c>
      <c r="I36" s="222" t="s">
        <v>138</v>
      </c>
      <c r="J36" s="219" t="s">
        <v>76</v>
      </c>
      <c r="K36" s="217">
        <f>3454.6-40.2</f>
        <v>3414.4</v>
      </c>
      <c r="L36" s="216">
        <v>3408.7</v>
      </c>
      <c r="M36" s="224">
        <v>99.8</v>
      </c>
    </row>
    <row r="37" spans="1:14" ht="28.5" customHeight="1" x14ac:dyDescent="0.3">
      <c r="A37" s="225"/>
      <c r="B37" s="292" t="s">
        <v>79</v>
      </c>
      <c r="C37" s="218">
        <v>992</v>
      </c>
      <c r="D37" s="219" t="s">
        <v>22</v>
      </c>
      <c r="E37" s="219" t="s">
        <v>25</v>
      </c>
      <c r="F37" s="220" t="s">
        <v>78</v>
      </c>
      <c r="G37" s="221" t="s">
        <v>74</v>
      </c>
      <c r="H37" s="221" t="s">
        <v>23</v>
      </c>
      <c r="I37" s="222" t="s">
        <v>138</v>
      </c>
      <c r="J37" s="219" t="s">
        <v>80</v>
      </c>
      <c r="K37" s="217">
        <f>1281.1-2.3</f>
        <v>1278.8</v>
      </c>
      <c r="L37" s="216">
        <v>1185.7</v>
      </c>
      <c r="M37" s="224">
        <v>92.7</v>
      </c>
    </row>
    <row r="38" spans="1:14" ht="16.5" customHeight="1" x14ac:dyDescent="0.3">
      <c r="A38" s="225"/>
      <c r="B38" s="292" t="s">
        <v>81</v>
      </c>
      <c r="C38" s="218">
        <v>992</v>
      </c>
      <c r="D38" s="219" t="s">
        <v>22</v>
      </c>
      <c r="E38" s="219" t="s">
        <v>25</v>
      </c>
      <c r="F38" s="220" t="s">
        <v>78</v>
      </c>
      <c r="G38" s="221" t="s">
        <v>74</v>
      </c>
      <c r="H38" s="221" t="s">
        <v>23</v>
      </c>
      <c r="I38" s="222" t="s">
        <v>138</v>
      </c>
      <c r="J38" s="219" t="s">
        <v>82</v>
      </c>
      <c r="K38" s="217">
        <f>15.5+2.3+1</f>
        <v>18.8</v>
      </c>
      <c r="L38" s="216">
        <v>18.600000000000001</v>
      </c>
      <c r="M38" s="224">
        <v>100</v>
      </c>
    </row>
    <row r="39" spans="1:14" ht="18.75" x14ac:dyDescent="0.3">
      <c r="A39" s="224"/>
      <c r="B39" s="292" t="s">
        <v>55</v>
      </c>
      <c r="C39" s="218">
        <v>992</v>
      </c>
      <c r="D39" s="219" t="s">
        <v>22</v>
      </c>
      <c r="E39" s="219" t="s">
        <v>25</v>
      </c>
      <c r="F39" s="220" t="s">
        <v>78</v>
      </c>
      <c r="G39" s="221" t="s">
        <v>67</v>
      </c>
      <c r="H39" s="221" t="s">
        <v>23</v>
      </c>
      <c r="I39" s="222" t="s">
        <v>126</v>
      </c>
      <c r="J39" s="219"/>
      <c r="K39" s="217">
        <f>K40</f>
        <v>3.8</v>
      </c>
      <c r="L39" s="216">
        <v>3.8</v>
      </c>
      <c r="M39" s="224">
        <v>100</v>
      </c>
    </row>
    <row r="40" spans="1:14" ht="37.5" x14ac:dyDescent="0.3">
      <c r="A40" s="224"/>
      <c r="B40" s="292" t="s">
        <v>83</v>
      </c>
      <c r="C40" s="218">
        <v>992</v>
      </c>
      <c r="D40" s="219" t="s">
        <v>22</v>
      </c>
      <c r="E40" s="219" t="s">
        <v>25</v>
      </c>
      <c r="F40" s="220" t="s">
        <v>78</v>
      </c>
      <c r="G40" s="221" t="s">
        <v>67</v>
      </c>
      <c r="H40" s="221" t="s">
        <v>23</v>
      </c>
      <c r="I40" s="222" t="s">
        <v>139</v>
      </c>
      <c r="J40" s="219"/>
      <c r="K40" s="217">
        <f>K41</f>
        <v>3.8</v>
      </c>
      <c r="L40" s="216">
        <v>3.8</v>
      </c>
      <c r="M40" s="224">
        <v>100</v>
      </c>
    </row>
    <row r="41" spans="1:14" ht="28.5" customHeight="1" x14ac:dyDescent="0.3">
      <c r="A41" s="226"/>
      <c r="B41" s="297" t="s">
        <v>79</v>
      </c>
      <c r="C41" s="298">
        <v>992</v>
      </c>
      <c r="D41" s="299" t="s">
        <v>22</v>
      </c>
      <c r="E41" s="299" t="s">
        <v>25</v>
      </c>
      <c r="F41" s="300" t="s">
        <v>78</v>
      </c>
      <c r="G41" s="301" t="s">
        <v>67</v>
      </c>
      <c r="H41" s="301" t="s">
        <v>23</v>
      </c>
      <c r="I41" s="302" t="s">
        <v>139</v>
      </c>
      <c r="J41" s="299" t="s">
        <v>80</v>
      </c>
      <c r="K41" s="303">
        <v>3.8</v>
      </c>
      <c r="L41" s="216">
        <v>3.8</v>
      </c>
      <c r="M41" s="224">
        <v>100</v>
      </c>
    </row>
    <row r="42" spans="1:14" ht="18.75" x14ac:dyDescent="0.3">
      <c r="A42" s="224"/>
      <c r="B42" s="233" t="s">
        <v>297</v>
      </c>
      <c r="C42" s="218">
        <v>992</v>
      </c>
      <c r="D42" s="219" t="s">
        <v>22</v>
      </c>
      <c r="E42" s="219" t="s">
        <v>25</v>
      </c>
      <c r="F42" s="300" t="s">
        <v>78</v>
      </c>
      <c r="G42" s="301" t="s">
        <v>148</v>
      </c>
      <c r="H42" s="301" t="s">
        <v>23</v>
      </c>
      <c r="I42" s="302" t="s">
        <v>126</v>
      </c>
      <c r="J42" s="219"/>
      <c r="K42" s="217">
        <f>K43+K45</f>
        <v>38.4</v>
      </c>
      <c r="L42" s="216">
        <v>38.4</v>
      </c>
      <c r="M42" s="224">
        <v>100</v>
      </c>
    </row>
    <row r="43" spans="1:14" ht="56.25" x14ac:dyDescent="0.3">
      <c r="A43" s="224"/>
      <c r="B43" s="233" t="s">
        <v>298</v>
      </c>
      <c r="C43" s="218">
        <v>992</v>
      </c>
      <c r="D43" s="219" t="s">
        <v>22</v>
      </c>
      <c r="E43" s="219" t="s">
        <v>25</v>
      </c>
      <c r="F43" s="300" t="s">
        <v>78</v>
      </c>
      <c r="G43" s="301" t="s">
        <v>148</v>
      </c>
      <c r="H43" s="301" t="s">
        <v>23</v>
      </c>
      <c r="I43" s="302" t="s">
        <v>299</v>
      </c>
      <c r="J43" s="219"/>
      <c r="K43" s="217">
        <f>K44</f>
        <v>10.7</v>
      </c>
      <c r="L43" s="216">
        <v>10.7</v>
      </c>
      <c r="M43" s="224">
        <v>100</v>
      </c>
    </row>
    <row r="44" spans="1:14" ht="18.75" x14ac:dyDescent="0.3">
      <c r="A44" s="224"/>
      <c r="B44" s="233" t="s">
        <v>69</v>
      </c>
      <c r="C44" s="218">
        <v>992</v>
      </c>
      <c r="D44" s="219" t="s">
        <v>22</v>
      </c>
      <c r="E44" s="219" t="s">
        <v>25</v>
      </c>
      <c r="F44" s="300" t="s">
        <v>78</v>
      </c>
      <c r="G44" s="301" t="s">
        <v>148</v>
      </c>
      <c r="H44" s="301" t="s">
        <v>23</v>
      </c>
      <c r="I44" s="302" t="s">
        <v>299</v>
      </c>
      <c r="J44" s="219" t="s">
        <v>70</v>
      </c>
      <c r="K44" s="217">
        <f>27.5-16.8</f>
        <v>10.7</v>
      </c>
      <c r="L44" s="216">
        <v>10.7</v>
      </c>
      <c r="M44" s="224">
        <v>100</v>
      </c>
    </row>
    <row r="45" spans="1:14" ht="37.5" x14ac:dyDescent="0.3">
      <c r="A45" s="224"/>
      <c r="B45" s="233" t="s">
        <v>300</v>
      </c>
      <c r="C45" s="218">
        <v>992</v>
      </c>
      <c r="D45" s="219" t="s">
        <v>22</v>
      </c>
      <c r="E45" s="219" t="s">
        <v>25</v>
      </c>
      <c r="F45" s="220" t="s">
        <v>78</v>
      </c>
      <c r="G45" s="221" t="s">
        <v>148</v>
      </c>
      <c r="H45" s="221" t="s">
        <v>23</v>
      </c>
      <c r="I45" s="222" t="s">
        <v>302</v>
      </c>
      <c r="J45" s="219"/>
      <c r="K45" s="217">
        <f>K46</f>
        <v>27.7</v>
      </c>
      <c r="L45" s="216">
        <v>27.7</v>
      </c>
      <c r="M45" s="224">
        <v>100</v>
      </c>
    </row>
    <row r="46" spans="1:14" ht="18.75" x14ac:dyDescent="0.3">
      <c r="A46" s="224"/>
      <c r="B46" s="233" t="s">
        <v>69</v>
      </c>
      <c r="C46" s="218">
        <v>992</v>
      </c>
      <c r="D46" s="219" t="s">
        <v>22</v>
      </c>
      <c r="E46" s="220" t="s">
        <v>25</v>
      </c>
      <c r="F46" s="220" t="s">
        <v>78</v>
      </c>
      <c r="G46" s="221" t="s">
        <v>148</v>
      </c>
      <c r="H46" s="221" t="s">
        <v>23</v>
      </c>
      <c r="I46" s="222" t="s">
        <v>302</v>
      </c>
      <c r="J46" s="222" t="s">
        <v>70</v>
      </c>
      <c r="K46" s="217">
        <v>27.7</v>
      </c>
      <c r="L46" s="216">
        <v>27.7</v>
      </c>
      <c r="M46" s="224">
        <v>100</v>
      </c>
    </row>
    <row r="47" spans="1:14" ht="30.75" customHeight="1" x14ac:dyDescent="0.3">
      <c r="A47" s="224"/>
      <c r="B47" s="288" t="s">
        <v>84</v>
      </c>
      <c r="C47" s="227">
        <v>992</v>
      </c>
      <c r="D47" s="228" t="s">
        <v>22</v>
      </c>
      <c r="E47" s="228" t="s">
        <v>42</v>
      </c>
      <c r="F47" s="319"/>
      <c r="G47" s="320"/>
      <c r="H47" s="320"/>
      <c r="I47" s="321"/>
      <c r="J47" s="228"/>
      <c r="K47" s="215">
        <f>K51</f>
        <v>10</v>
      </c>
      <c r="L47" s="216">
        <v>0</v>
      </c>
      <c r="M47" s="224">
        <f>L47/K47*100</f>
        <v>0</v>
      </c>
    </row>
    <row r="48" spans="1:14" ht="27" customHeight="1" x14ac:dyDescent="0.3">
      <c r="A48" s="224"/>
      <c r="B48" s="292" t="s">
        <v>57</v>
      </c>
      <c r="C48" s="218">
        <v>992</v>
      </c>
      <c r="D48" s="219" t="s">
        <v>22</v>
      </c>
      <c r="E48" s="219" t="s">
        <v>42</v>
      </c>
      <c r="F48" s="220" t="s">
        <v>78</v>
      </c>
      <c r="G48" s="221" t="s">
        <v>65</v>
      </c>
      <c r="H48" s="221" t="s">
        <v>23</v>
      </c>
      <c r="I48" s="222" t="s">
        <v>126</v>
      </c>
      <c r="J48" s="219"/>
      <c r="K48" s="217">
        <f>K51</f>
        <v>10</v>
      </c>
      <c r="L48" s="216">
        <v>0</v>
      </c>
      <c r="M48" s="224">
        <v>0</v>
      </c>
    </row>
    <row r="49" spans="1:256" ht="19.5" customHeight="1" x14ac:dyDescent="0.3">
      <c r="A49" s="224"/>
      <c r="B49" s="292" t="s">
        <v>54</v>
      </c>
      <c r="C49" s="218">
        <v>992</v>
      </c>
      <c r="D49" s="219" t="s">
        <v>22</v>
      </c>
      <c r="E49" s="219" t="s">
        <v>42</v>
      </c>
      <c r="F49" s="220" t="s">
        <v>78</v>
      </c>
      <c r="G49" s="221" t="s">
        <v>85</v>
      </c>
      <c r="H49" s="221" t="s">
        <v>23</v>
      </c>
      <c r="I49" s="222" t="s">
        <v>126</v>
      </c>
      <c r="J49" s="219"/>
      <c r="K49" s="217">
        <f>K51</f>
        <v>10</v>
      </c>
      <c r="L49" s="216">
        <v>0</v>
      </c>
      <c r="M49" s="224">
        <v>0</v>
      </c>
    </row>
    <row r="50" spans="1:256" ht="33.75" customHeight="1" x14ac:dyDescent="0.3">
      <c r="A50" s="224"/>
      <c r="B50" s="292" t="s">
        <v>86</v>
      </c>
      <c r="C50" s="218">
        <v>992</v>
      </c>
      <c r="D50" s="219" t="s">
        <v>22</v>
      </c>
      <c r="E50" s="219" t="s">
        <v>42</v>
      </c>
      <c r="F50" s="220" t="s">
        <v>78</v>
      </c>
      <c r="G50" s="221" t="s">
        <v>85</v>
      </c>
      <c r="H50" s="221" t="s">
        <v>23</v>
      </c>
      <c r="I50" s="222" t="s">
        <v>140</v>
      </c>
      <c r="J50" s="219"/>
      <c r="K50" s="217">
        <f>K51</f>
        <v>10</v>
      </c>
      <c r="L50" s="216">
        <v>0</v>
      </c>
      <c r="M50" s="224">
        <v>0</v>
      </c>
    </row>
    <row r="51" spans="1:256" ht="32.25" customHeight="1" x14ac:dyDescent="0.3">
      <c r="A51" s="224"/>
      <c r="B51" s="292" t="s">
        <v>81</v>
      </c>
      <c r="C51" s="218">
        <v>992</v>
      </c>
      <c r="D51" s="219" t="s">
        <v>22</v>
      </c>
      <c r="E51" s="219" t="s">
        <v>42</v>
      </c>
      <c r="F51" s="220" t="s">
        <v>78</v>
      </c>
      <c r="G51" s="221" t="s">
        <v>85</v>
      </c>
      <c r="H51" s="221" t="s">
        <v>23</v>
      </c>
      <c r="I51" s="222" t="s">
        <v>140</v>
      </c>
      <c r="J51" s="219" t="s">
        <v>82</v>
      </c>
      <c r="K51" s="217">
        <v>10</v>
      </c>
      <c r="L51" s="216">
        <v>0</v>
      </c>
      <c r="M51" s="224">
        <v>0</v>
      </c>
    </row>
    <row r="52" spans="1:256" s="46" customFormat="1" ht="50.25" customHeight="1" x14ac:dyDescent="0.3">
      <c r="A52" s="223"/>
      <c r="B52" s="294" t="s">
        <v>8</v>
      </c>
      <c r="C52" s="227">
        <v>992</v>
      </c>
      <c r="D52" s="228" t="s">
        <v>22</v>
      </c>
      <c r="E52" s="228">
        <v>13</v>
      </c>
      <c r="F52" s="229"/>
      <c r="G52" s="230"/>
      <c r="H52" s="221"/>
      <c r="I52" s="231"/>
      <c r="J52" s="228"/>
      <c r="K52" s="215">
        <f>K53+K57+K61</f>
        <v>5534.5</v>
      </c>
      <c r="L52" s="214">
        <v>5528.6</v>
      </c>
      <c r="M52" s="223">
        <v>99.8</v>
      </c>
      <c r="N52" s="80"/>
    </row>
    <row r="53" spans="1:256" ht="3.75" customHeight="1" x14ac:dyDescent="0.3">
      <c r="A53" s="224"/>
      <c r="B53" s="304" t="s">
        <v>383</v>
      </c>
      <c r="C53" s="218">
        <v>992</v>
      </c>
      <c r="D53" s="219" t="s">
        <v>22</v>
      </c>
      <c r="E53" s="219">
        <v>13</v>
      </c>
      <c r="F53" s="220" t="s">
        <v>42</v>
      </c>
      <c r="G53" s="221" t="s">
        <v>65</v>
      </c>
      <c r="H53" s="221" t="s">
        <v>23</v>
      </c>
      <c r="I53" s="222" t="s">
        <v>126</v>
      </c>
      <c r="J53" s="305"/>
      <c r="K53" s="217">
        <f>K56</f>
        <v>0</v>
      </c>
      <c r="L53" s="216">
        <v>0</v>
      </c>
      <c r="M53" s="224">
        <v>0</v>
      </c>
    </row>
    <row r="54" spans="1:256" ht="17.25" hidden="1" customHeight="1" x14ac:dyDescent="0.3">
      <c r="A54" s="225"/>
      <c r="B54" s="304" t="s">
        <v>90</v>
      </c>
      <c r="C54" s="218">
        <v>992</v>
      </c>
      <c r="D54" s="219" t="s">
        <v>22</v>
      </c>
      <c r="E54" s="219">
        <v>13</v>
      </c>
      <c r="F54" s="220" t="s">
        <v>42</v>
      </c>
      <c r="G54" s="221" t="s">
        <v>74</v>
      </c>
      <c r="H54" s="221" t="s">
        <v>23</v>
      </c>
      <c r="I54" s="222" t="s">
        <v>126</v>
      </c>
      <c r="J54" s="305"/>
      <c r="K54" s="217">
        <f>K56</f>
        <v>0</v>
      </c>
      <c r="L54" s="218">
        <v>0</v>
      </c>
      <c r="M54" s="224">
        <v>0</v>
      </c>
    </row>
    <row r="55" spans="1:256" s="20" customFormat="1" ht="21" hidden="1" customHeight="1" x14ac:dyDescent="0.3">
      <c r="A55" s="225"/>
      <c r="B55" s="304" t="s">
        <v>91</v>
      </c>
      <c r="C55" s="218">
        <v>992</v>
      </c>
      <c r="D55" s="219" t="s">
        <v>22</v>
      </c>
      <c r="E55" s="219">
        <v>13</v>
      </c>
      <c r="F55" s="220" t="s">
        <v>42</v>
      </c>
      <c r="G55" s="221" t="s">
        <v>74</v>
      </c>
      <c r="H55" s="221" t="s">
        <v>23</v>
      </c>
      <c r="I55" s="222" t="s">
        <v>132</v>
      </c>
      <c r="J55" s="305"/>
      <c r="K55" s="217">
        <f>K56</f>
        <v>0</v>
      </c>
      <c r="L55" s="218">
        <v>0</v>
      </c>
      <c r="M55" s="232">
        <v>0</v>
      </c>
      <c r="N55" s="81"/>
    </row>
    <row r="56" spans="1:256" s="476" customFormat="1" ht="37.5" hidden="1" customHeight="1" x14ac:dyDescent="0.3">
      <c r="A56" s="473"/>
      <c r="B56" s="472" t="s">
        <v>111</v>
      </c>
      <c r="C56" s="433">
        <v>992</v>
      </c>
      <c r="D56" s="434" t="s">
        <v>22</v>
      </c>
      <c r="E56" s="434">
        <v>13</v>
      </c>
      <c r="F56" s="435" t="s">
        <v>42</v>
      </c>
      <c r="G56" s="436" t="s">
        <v>74</v>
      </c>
      <c r="H56" s="436" t="s">
        <v>23</v>
      </c>
      <c r="I56" s="437" t="s">
        <v>132</v>
      </c>
      <c r="J56" s="434" t="s">
        <v>112</v>
      </c>
      <c r="K56" s="438">
        <f>14.4-14.4</f>
        <v>0</v>
      </c>
      <c r="L56" s="433">
        <v>0</v>
      </c>
      <c r="M56" s="473">
        <v>0</v>
      </c>
      <c r="N56" s="475"/>
    </row>
    <row r="57" spans="1:256" ht="49.5" customHeight="1" x14ac:dyDescent="0.3">
      <c r="A57" s="225"/>
      <c r="B57" s="304" t="s">
        <v>212</v>
      </c>
      <c r="C57" s="218">
        <v>992</v>
      </c>
      <c r="D57" s="219" t="s">
        <v>22</v>
      </c>
      <c r="E57" s="219">
        <v>13</v>
      </c>
      <c r="F57" s="220" t="s">
        <v>41</v>
      </c>
      <c r="G57" s="221" t="s">
        <v>65</v>
      </c>
      <c r="H57" s="221" t="s">
        <v>23</v>
      </c>
      <c r="I57" s="222" t="s">
        <v>126</v>
      </c>
      <c r="J57" s="219"/>
      <c r="K57" s="217">
        <f>K60</f>
        <v>425.4</v>
      </c>
      <c r="L57" s="218">
        <v>420.1</v>
      </c>
      <c r="M57" s="224">
        <v>98.7</v>
      </c>
    </row>
    <row r="58" spans="1:256" ht="35.25" customHeight="1" x14ac:dyDescent="0.3">
      <c r="A58" s="225"/>
      <c r="B58" s="304" t="s">
        <v>180</v>
      </c>
      <c r="C58" s="218">
        <v>992</v>
      </c>
      <c r="D58" s="219" t="s">
        <v>22</v>
      </c>
      <c r="E58" s="219">
        <v>13</v>
      </c>
      <c r="F58" s="220" t="s">
        <v>41</v>
      </c>
      <c r="G58" s="221" t="s">
        <v>65</v>
      </c>
      <c r="H58" s="221" t="s">
        <v>23</v>
      </c>
      <c r="I58" s="222" t="s">
        <v>126</v>
      </c>
      <c r="J58" s="219"/>
      <c r="K58" s="217">
        <f>K60</f>
        <v>425.4</v>
      </c>
      <c r="L58" s="218">
        <v>420.1</v>
      </c>
      <c r="M58" s="224">
        <v>98.7</v>
      </c>
    </row>
    <row r="59" spans="1:256" ht="42.75" customHeight="1" x14ac:dyDescent="0.3">
      <c r="A59" s="225"/>
      <c r="B59" s="304" t="s">
        <v>182</v>
      </c>
      <c r="C59" s="218">
        <v>992</v>
      </c>
      <c r="D59" s="219" t="s">
        <v>22</v>
      </c>
      <c r="E59" s="219">
        <v>13</v>
      </c>
      <c r="F59" s="220" t="s">
        <v>41</v>
      </c>
      <c r="G59" s="221" t="s">
        <v>74</v>
      </c>
      <c r="H59" s="221" t="s">
        <v>23</v>
      </c>
      <c r="I59" s="222" t="s">
        <v>181</v>
      </c>
      <c r="J59" s="219"/>
      <c r="K59" s="217">
        <f>K60</f>
        <v>425.4</v>
      </c>
      <c r="L59" s="218">
        <v>420.1</v>
      </c>
      <c r="M59" s="224">
        <v>98.7</v>
      </c>
    </row>
    <row r="60" spans="1:256" ht="21.75" customHeight="1" x14ac:dyDescent="0.3">
      <c r="A60" s="225"/>
      <c r="B60" s="292" t="s">
        <v>79</v>
      </c>
      <c r="C60" s="218">
        <v>992</v>
      </c>
      <c r="D60" s="219" t="s">
        <v>22</v>
      </c>
      <c r="E60" s="219">
        <v>13</v>
      </c>
      <c r="F60" s="220" t="s">
        <v>41</v>
      </c>
      <c r="G60" s="221" t="s">
        <v>74</v>
      </c>
      <c r="H60" s="221" t="s">
        <v>23</v>
      </c>
      <c r="I60" s="222" t="s">
        <v>181</v>
      </c>
      <c r="J60" s="219" t="s">
        <v>80</v>
      </c>
      <c r="K60" s="217">
        <v>425.4</v>
      </c>
      <c r="L60" s="218">
        <v>420.1</v>
      </c>
      <c r="M60" s="224">
        <v>98.7</v>
      </c>
    </row>
    <row r="61" spans="1:256" ht="28.5" customHeight="1" x14ac:dyDescent="0.3">
      <c r="A61" s="225"/>
      <c r="B61" s="292" t="s">
        <v>52</v>
      </c>
      <c r="C61" s="218">
        <v>992</v>
      </c>
      <c r="D61" s="219" t="s">
        <v>22</v>
      </c>
      <c r="E61" s="219" t="s">
        <v>41</v>
      </c>
      <c r="F61" s="220" t="s">
        <v>78</v>
      </c>
      <c r="G61" s="221" t="s">
        <v>74</v>
      </c>
      <c r="H61" s="221" t="s">
        <v>23</v>
      </c>
      <c r="I61" s="222" t="s">
        <v>126</v>
      </c>
      <c r="J61" s="219"/>
      <c r="K61" s="217">
        <f>K62</f>
        <v>5109.1000000000004</v>
      </c>
      <c r="L61" s="218">
        <v>5108.5</v>
      </c>
      <c r="M61" s="224">
        <v>99.9</v>
      </c>
    </row>
    <row r="62" spans="1:256" s="46" customFormat="1" ht="18.75" x14ac:dyDescent="0.3">
      <c r="A62" s="225"/>
      <c r="B62" s="292" t="s">
        <v>170</v>
      </c>
      <c r="C62" s="218">
        <v>992</v>
      </c>
      <c r="D62" s="219" t="s">
        <v>22</v>
      </c>
      <c r="E62" s="219" t="s">
        <v>41</v>
      </c>
      <c r="F62" s="220" t="s">
        <v>78</v>
      </c>
      <c r="G62" s="221" t="s">
        <v>74</v>
      </c>
      <c r="H62" s="221" t="s">
        <v>23</v>
      </c>
      <c r="I62" s="222" t="s">
        <v>171</v>
      </c>
      <c r="J62" s="219"/>
      <c r="K62" s="217">
        <f>K63</f>
        <v>5109.1000000000004</v>
      </c>
      <c r="L62" s="218">
        <v>5108.5</v>
      </c>
      <c r="M62" s="224">
        <v>99.9</v>
      </c>
      <c r="N62" s="7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  <c r="FP62" s="47"/>
      <c r="FQ62" s="47"/>
      <c r="FR62" s="47"/>
      <c r="FS62" s="47"/>
      <c r="FT62" s="47"/>
      <c r="FU62" s="47"/>
      <c r="FV62" s="47"/>
      <c r="FW62" s="47"/>
      <c r="FX62" s="47"/>
      <c r="FY62" s="47"/>
      <c r="FZ62" s="47"/>
      <c r="GA62" s="47"/>
      <c r="GB62" s="47"/>
      <c r="GC62" s="47"/>
      <c r="GD62" s="47"/>
      <c r="GE62" s="47"/>
      <c r="GF62" s="47"/>
      <c r="GG62" s="47"/>
      <c r="GH62" s="47"/>
      <c r="GI62" s="47"/>
      <c r="GJ62" s="47"/>
      <c r="GK62" s="47"/>
      <c r="GL62" s="47"/>
      <c r="GM62" s="47"/>
      <c r="GN62" s="47"/>
      <c r="GO62" s="47"/>
      <c r="GP62" s="47"/>
      <c r="GQ62" s="47"/>
      <c r="GR62" s="47"/>
      <c r="GS62" s="47"/>
      <c r="GT62" s="47"/>
      <c r="GU62" s="47"/>
      <c r="GV62" s="47"/>
      <c r="GW62" s="47"/>
      <c r="GX62" s="47"/>
      <c r="GY62" s="47"/>
      <c r="GZ62" s="47"/>
      <c r="HA62" s="47"/>
      <c r="HB62" s="47"/>
      <c r="HC62" s="47"/>
      <c r="HD62" s="47"/>
      <c r="HE62" s="47"/>
      <c r="HF62" s="47"/>
      <c r="HG62" s="47"/>
      <c r="HH62" s="47"/>
      <c r="HI62" s="47"/>
      <c r="HJ62" s="47"/>
      <c r="HK62" s="47"/>
      <c r="HL62" s="47"/>
      <c r="HM62" s="47"/>
      <c r="HN62" s="47"/>
      <c r="HO62" s="47"/>
      <c r="HP62" s="47"/>
      <c r="HQ62" s="47"/>
      <c r="HR62" s="47"/>
      <c r="HS62" s="47"/>
      <c r="HT62" s="47"/>
      <c r="HU62" s="47"/>
      <c r="HV62" s="47"/>
      <c r="HW62" s="47"/>
      <c r="HX62" s="47"/>
      <c r="HY62" s="47"/>
      <c r="HZ62" s="47"/>
      <c r="IA62" s="47"/>
      <c r="IB62" s="47"/>
      <c r="IC62" s="47"/>
      <c r="ID62" s="47"/>
      <c r="IE62" s="47"/>
      <c r="IF62" s="47"/>
      <c r="IG62" s="47"/>
      <c r="IH62" s="47"/>
      <c r="II62" s="47"/>
      <c r="IJ62" s="47"/>
      <c r="IK62" s="47"/>
      <c r="IL62" s="47"/>
      <c r="IM62" s="47"/>
      <c r="IN62" s="47"/>
      <c r="IO62" s="47"/>
      <c r="IP62" s="47"/>
      <c r="IQ62" s="47"/>
      <c r="IR62" s="47"/>
      <c r="IS62" s="47"/>
      <c r="IT62" s="47"/>
      <c r="IU62" s="47"/>
      <c r="IV62" s="47"/>
    </row>
    <row r="63" spans="1:256" s="160" customFormat="1" ht="18.75" x14ac:dyDescent="0.3">
      <c r="A63" s="225"/>
      <c r="B63" s="292" t="s">
        <v>331</v>
      </c>
      <c r="C63" s="218">
        <v>993</v>
      </c>
      <c r="D63" s="219" t="s">
        <v>22</v>
      </c>
      <c r="E63" s="219" t="s">
        <v>41</v>
      </c>
      <c r="F63" s="220" t="s">
        <v>78</v>
      </c>
      <c r="G63" s="221" t="s">
        <v>74</v>
      </c>
      <c r="H63" s="221" t="s">
        <v>23</v>
      </c>
      <c r="I63" s="222" t="s">
        <v>171</v>
      </c>
      <c r="J63" s="219" t="s">
        <v>82</v>
      </c>
      <c r="K63" s="217">
        <f>4379.1+590+140</f>
        <v>5109.1000000000004</v>
      </c>
      <c r="L63" s="218">
        <v>5108.5</v>
      </c>
      <c r="M63" s="225">
        <v>99.9</v>
      </c>
      <c r="N63" s="420"/>
    </row>
    <row r="64" spans="1:256" s="46" customFormat="1" ht="18.75" x14ac:dyDescent="0.3">
      <c r="A64" s="295"/>
      <c r="B64" s="288" t="s">
        <v>34</v>
      </c>
      <c r="C64" s="227">
        <v>992</v>
      </c>
      <c r="D64" s="228" t="s">
        <v>24</v>
      </c>
      <c r="E64" s="228" t="s">
        <v>23</v>
      </c>
      <c r="F64" s="229"/>
      <c r="G64" s="230"/>
      <c r="H64" s="230"/>
      <c r="I64" s="231"/>
      <c r="J64" s="228"/>
      <c r="K64" s="215">
        <f>K69</f>
        <v>245.3</v>
      </c>
      <c r="L64" s="227">
        <v>245.3</v>
      </c>
      <c r="M64" s="223">
        <v>100</v>
      </c>
      <c r="N64" s="80"/>
    </row>
    <row r="65" spans="1:14" ht="21.75" customHeight="1" x14ac:dyDescent="0.3">
      <c r="A65" s="225"/>
      <c r="B65" s="292" t="s">
        <v>10</v>
      </c>
      <c r="C65" s="218">
        <v>992</v>
      </c>
      <c r="D65" s="219" t="s">
        <v>24</v>
      </c>
      <c r="E65" s="219" t="s">
        <v>26</v>
      </c>
      <c r="F65" s="220"/>
      <c r="G65" s="221"/>
      <c r="H65" s="221"/>
      <c r="I65" s="222"/>
      <c r="J65" s="219"/>
      <c r="K65" s="217">
        <f>K64</f>
        <v>245.3</v>
      </c>
      <c r="L65" s="218">
        <v>245.3</v>
      </c>
      <c r="M65" s="224">
        <v>100</v>
      </c>
    </row>
    <row r="66" spans="1:14" ht="18.75" x14ac:dyDescent="0.3">
      <c r="A66" s="225"/>
      <c r="B66" s="292" t="s">
        <v>334</v>
      </c>
      <c r="C66" s="218">
        <v>992</v>
      </c>
      <c r="D66" s="219" t="s">
        <v>24</v>
      </c>
      <c r="E66" s="219" t="s">
        <v>26</v>
      </c>
      <c r="F66" s="220" t="s">
        <v>78</v>
      </c>
      <c r="G66" s="221" t="s">
        <v>65</v>
      </c>
      <c r="H66" s="221" t="s">
        <v>23</v>
      </c>
      <c r="I66" s="222" t="s">
        <v>66</v>
      </c>
      <c r="J66" s="219"/>
      <c r="K66" s="217">
        <f>K64</f>
        <v>245.3</v>
      </c>
      <c r="L66" s="218">
        <v>245.3</v>
      </c>
      <c r="M66" s="224">
        <v>100</v>
      </c>
    </row>
    <row r="67" spans="1:14" ht="21" customHeight="1" x14ac:dyDescent="0.3">
      <c r="A67" s="225"/>
      <c r="B67" s="292" t="s">
        <v>164</v>
      </c>
      <c r="C67" s="218">
        <v>992</v>
      </c>
      <c r="D67" s="219" t="s">
        <v>24</v>
      </c>
      <c r="E67" s="219" t="s">
        <v>26</v>
      </c>
      <c r="F67" s="220" t="s">
        <v>78</v>
      </c>
      <c r="G67" s="221" t="s">
        <v>74</v>
      </c>
      <c r="H67" s="221" t="s">
        <v>23</v>
      </c>
      <c r="I67" s="222" t="s">
        <v>66</v>
      </c>
      <c r="J67" s="219"/>
      <c r="K67" s="217">
        <f>K64</f>
        <v>245.3</v>
      </c>
      <c r="L67" s="218">
        <v>245.3</v>
      </c>
      <c r="M67" s="224">
        <v>100</v>
      </c>
    </row>
    <row r="68" spans="1:14" ht="46.5" customHeight="1" x14ac:dyDescent="0.3">
      <c r="A68" s="225"/>
      <c r="B68" s="292" t="s">
        <v>35</v>
      </c>
      <c r="C68" s="218">
        <v>992</v>
      </c>
      <c r="D68" s="219" t="s">
        <v>24</v>
      </c>
      <c r="E68" s="219" t="s">
        <v>26</v>
      </c>
      <c r="F68" s="220" t="s">
        <v>78</v>
      </c>
      <c r="G68" s="221" t="s">
        <v>74</v>
      </c>
      <c r="H68" s="221" t="s">
        <v>23</v>
      </c>
      <c r="I68" s="222" t="s">
        <v>142</v>
      </c>
      <c r="J68" s="219"/>
      <c r="K68" s="217">
        <f>K69</f>
        <v>245.3</v>
      </c>
      <c r="L68" s="218">
        <v>245.3</v>
      </c>
      <c r="M68" s="224">
        <v>100</v>
      </c>
    </row>
    <row r="69" spans="1:14" ht="57.75" customHeight="1" x14ac:dyDescent="0.3">
      <c r="A69" s="225"/>
      <c r="B69" s="292" t="s">
        <v>75</v>
      </c>
      <c r="C69" s="218">
        <v>992</v>
      </c>
      <c r="D69" s="219" t="s">
        <v>24</v>
      </c>
      <c r="E69" s="219" t="s">
        <v>26</v>
      </c>
      <c r="F69" s="220" t="s">
        <v>78</v>
      </c>
      <c r="G69" s="221" t="s">
        <v>74</v>
      </c>
      <c r="H69" s="221" t="s">
        <v>23</v>
      </c>
      <c r="I69" s="222" t="s">
        <v>142</v>
      </c>
      <c r="J69" s="219" t="s">
        <v>76</v>
      </c>
      <c r="K69" s="306">
        <v>245.3</v>
      </c>
      <c r="L69" s="218">
        <v>245.3</v>
      </c>
      <c r="M69" s="224">
        <v>100</v>
      </c>
    </row>
    <row r="70" spans="1:14" s="46" customFormat="1" ht="39.75" customHeight="1" x14ac:dyDescent="0.3">
      <c r="A70" s="295"/>
      <c r="B70" s="294" t="s">
        <v>11</v>
      </c>
      <c r="C70" s="227">
        <v>992</v>
      </c>
      <c r="D70" s="228" t="s">
        <v>26</v>
      </c>
      <c r="E70" s="228" t="s">
        <v>23</v>
      </c>
      <c r="F70" s="229"/>
      <c r="G70" s="230"/>
      <c r="H70" s="230"/>
      <c r="I70" s="231"/>
      <c r="J70" s="228"/>
      <c r="K70" s="215">
        <f>K71+K80+K78</f>
        <v>40</v>
      </c>
      <c r="L70" s="227">
        <v>40</v>
      </c>
      <c r="M70" s="223">
        <v>100</v>
      </c>
      <c r="N70" s="80"/>
    </row>
    <row r="71" spans="1:14" ht="36.75" customHeight="1" x14ac:dyDescent="0.3">
      <c r="A71" s="225"/>
      <c r="B71" s="304" t="s">
        <v>444</v>
      </c>
      <c r="C71" s="218">
        <v>992</v>
      </c>
      <c r="D71" s="219" t="s">
        <v>26</v>
      </c>
      <c r="E71" s="219" t="s">
        <v>97</v>
      </c>
      <c r="F71" s="220" t="s">
        <v>23</v>
      </c>
      <c r="G71" s="221" t="s">
        <v>65</v>
      </c>
      <c r="H71" s="221" t="s">
        <v>23</v>
      </c>
      <c r="I71" s="222" t="s">
        <v>126</v>
      </c>
      <c r="J71" s="219"/>
      <c r="K71" s="217">
        <f>K74</f>
        <v>20</v>
      </c>
      <c r="L71" s="218">
        <v>20</v>
      </c>
      <c r="M71" s="224">
        <v>100</v>
      </c>
    </row>
    <row r="72" spans="1:14" ht="44.25" customHeight="1" x14ac:dyDescent="0.3">
      <c r="A72" s="225"/>
      <c r="B72" s="304" t="s">
        <v>447</v>
      </c>
      <c r="C72" s="218">
        <v>992</v>
      </c>
      <c r="D72" s="219" t="s">
        <v>26</v>
      </c>
      <c r="E72" s="219" t="s">
        <v>97</v>
      </c>
      <c r="F72" s="220" t="s">
        <v>30</v>
      </c>
      <c r="G72" s="221" t="s">
        <v>74</v>
      </c>
      <c r="H72" s="221" t="s">
        <v>23</v>
      </c>
      <c r="I72" s="222" t="s">
        <v>126</v>
      </c>
      <c r="J72" s="219"/>
      <c r="K72" s="217">
        <f>K74</f>
        <v>20</v>
      </c>
      <c r="L72" s="218">
        <v>20</v>
      </c>
      <c r="M72" s="224">
        <v>100</v>
      </c>
    </row>
    <row r="73" spans="1:14" ht="60.75" customHeight="1" x14ac:dyDescent="0.3">
      <c r="A73" s="225"/>
      <c r="B73" s="307" t="s">
        <v>448</v>
      </c>
      <c r="C73" s="218">
        <v>992</v>
      </c>
      <c r="D73" s="219" t="s">
        <v>26</v>
      </c>
      <c r="E73" s="219" t="s">
        <v>97</v>
      </c>
      <c r="F73" s="220" t="s">
        <v>30</v>
      </c>
      <c r="G73" s="221" t="s">
        <v>74</v>
      </c>
      <c r="H73" s="221" t="s">
        <v>23</v>
      </c>
      <c r="I73" s="222" t="s">
        <v>143</v>
      </c>
      <c r="J73" s="219"/>
      <c r="K73" s="217">
        <f>K74</f>
        <v>20</v>
      </c>
      <c r="L73" s="218">
        <v>20</v>
      </c>
      <c r="M73" s="224">
        <v>100</v>
      </c>
    </row>
    <row r="74" spans="1:14" ht="24" customHeight="1" x14ac:dyDescent="0.3">
      <c r="A74" s="225"/>
      <c r="B74" s="233" t="s">
        <v>79</v>
      </c>
      <c r="C74" s="218">
        <v>992</v>
      </c>
      <c r="D74" s="219" t="s">
        <v>26</v>
      </c>
      <c r="E74" s="219" t="s">
        <v>97</v>
      </c>
      <c r="F74" s="300" t="s">
        <v>30</v>
      </c>
      <c r="G74" s="301" t="s">
        <v>74</v>
      </c>
      <c r="H74" s="301" t="s">
        <v>23</v>
      </c>
      <c r="I74" s="302" t="s">
        <v>143</v>
      </c>
      <c r="J74" s="299" t="s">
        <v>80</v>
      </c>
      <c r="K74" s="303">
        <v>20</v>
      </c>
      <c r="L74" s="218">
        <v>20</v>
      </c>
      <c r="M74" s="224">
        <v>100</v>
      </c>
    </row>
    <row r="75" spans="1:14" ht="41.25" customHeight="1" x14ac:dyDescent="0.3">
      <c r="A75" s="366"/>
      <c r="B75" s="308" t="s">
        <v>12</v>
      </c>
      <c r="C75" s="309">
        <v>992</v>
      </c>
      <c r="D75" s="310" t="s">
        <v>26</v>
      </c>
      <c r="E75" s="310" t="s">
        <v>46</v>
      </c>
      <c r="F75" s="220" t="s">
        <v>23</v>
      </c>
      <c r="G75" s="221" t="s">
        <v>65</v>
      </c>
      <c r="H75" s="221" t="s">
        <v>23</v>
      </c>
      <c r="I75" s="222" t="s">
        <v>126</v>
      </c>
      <c r="J75" s="299"/>
      <c r="K75" s="303">
        <f>K78+K82</f>
        <v>20</v>
      </c>
      <c r="L75" s="218">
        <v>20</v>
      </c>
      <c r="M75" s="224">
        <v>100</v>
      </c>
    </row>
    <row r="76" spans="1:14" ht="15.75" customHeight="1" x14ac:dyDescent="0.3">
      <c r="A76" s="225"/>
      <c r="B76" s="233" t="s">
        <v>365</v>
      </c>
      <c r="C76" s="298">
        <v>992</v>
      </c>
      <c r="D76" s="299" t="s">
        <v>26</v>
      </c>
      <c r="E76" s="299" t="s">
        <v>46</v>
      </c>
      <c r="F76" s="300" t="s">
        <v>30</v>
      </c>
      <c r="G76" s="301" t="s">
        <v>87</v>
      </c>
      <c r="H76" s="301" t="s">
        <v>23</v>
      </c>
      <c r="I76" s="302" t="s">
        <v>126</v>
      </c>
      <c r="J76" s="299"/>
      <c r="K76" s="303">
        <f>K78</f>
        <v>0</v>
      </c>
      <c r="L76" s="218">
        <v>0</v>
      </c>
      <c r="M76" s="224">
        <v>0</v>
      </c>
    </row>
    <row r="77" spans="1:14" ht="32.25" customHeight="1" x14ac:dyDescent="0.3">
      <c r="A77" s="225"/>
      <c r="B77" s="233" t="s">
        <v>366</v>
      </c>
      <c r="C77" s="298">
        <v>992</v>
      </c>
      <c r="D77" s="299" t="s">
        <v>26</v>
      </c>
      <c r="E77" s="299" t="s">
        <v>46</v>
      </c>
      <c r="F77" s="300" t="s">
        <v>30</v>
      </c>
      <c r="G77" s="301" t="s">
        <v>87</v>
      </c>
      <c r="H77" s="301" t="s">
        <v>23</v>
      </c>
      <c r="I77" s="302" t="s">
        <v>367</v>
      </c>
      <c r="J77" s="299"/>
      <c r="K77" s="303">
        <f>K78</f>
        <v>0</v>
      </c>
      <c r="L77" s="218">
        <v>0</v>
      </c>
      <c r="M77" s="224">
        <v>0</v>
      </c>
    </row>
    <row r="78" spans="1:14" ht="30.75" customHeight="1" x14ac:dyDescent="0.3">
      <c r="A78" s="225"/>
      <c r="B78" s="233" t="s">
        <v>79</v>
      </c>
      <c r="C78" s="218">
        <v>992</v>
      </c>
      <c r="D78" s="219" t="s">
        <v>26</v>
      </c>
      <c r="E78" s="220" t="s">
        <v>46</v>
      </c>
      <c r="F78" s="220" t="s">
        <v>30</v>
      </c>
      <c r="G78" s="221" t="s">
        <v>87</v>
      </c>
      <c r="H78" s="221" t="s">
        <v>23</v>
      </c>
      <c r="I78" s="222" t="s">
        <v>367</v>
      </c>
      <c r="J78" s="222" t="s">
        <v>80</v>
      </c>
      <c r="K78" s="217">
        <v>0</v>
      </c>
      <c r="L78" s="218">
        <v>0</v>
      </c>
      <c r="M78" s="224">
        <v>0</v>
      </c>
    </row>
    <row r="79" spans="1:14" ht="35.25" customHeight="1" x14ac:dyDescent="0.3">
      <c r="A79" s="225"/>
      <c r="B79" s="233" t="s">
        <v>373</v>
      </c>
      <c r="C79" s="218">
        <v>992</v>
      </c>
      <c r="D79" s="219" t="s">
        <v>26</v>
      </c>
      <c r="E79" s="219" t="s">
        <v>46</v>
      </c>
      <c r="F79" s="220" t="s">
        <v>30</v>
      </c>
      <c r="G79" s="221" t="s">
        <v>65</v>
      </c>
      <c r="H79" s="221" t="s">
        <v>23</v>
      </c>
      <c r="I79" s="222" t="s">
        <v>126</v>
      </c>
      <c r="J79" s="219"/>
      <c r="K79" s="217">
        <f>K82</f>
        <v>20</v>
      </c>
      <c r="L79" s="218">
        <v>20</v>
      </c>
      <c r="M79" s="224">
        <v>100</v>
      </c>
    </row>
    <row r="80" spans="1:14" ht="17.25" customHeight="1" x14ac:dyDescent="0.3">
      <c r="A80" s="225"/>
      <c r="B80" s="233" t="s">
        <v>93</v>
      </c>
      <c r="C80" s="218">
        <v>992</v>
      </c>
      <c r="D80" s="219" t="s">
        <v>26</v>
      </c>
      <c r="E80" s="311" t="s">
        <v>46</v>
      </c>
      <c r="F80" s="285" t="s">
        <v>30</v>
      </c>
      <c r="G80" s="312" t="s">
        <v>88</v>
      </c>
      <c r="H80" s="312" t="s">
        <v>23</v>
      </c>
      <c r="I80" s="287" t="s">
        <v>126</v>
      </c>
      <c r="J80" s="219"/>
      <c r="K80" s="217">
        <f>K82</f>
        <v>20</v>
      </c>
      <c r="L80" s="218">
        <v>20</v>
      </c>
      <c r="M80" s="224">
        <v>100</v>
      </c>
    </row>
    <row r="81" spans="1:14" s="74" customFormat="1" ht="23.25" customHeight="1" x14ac:dyDescent="0.3">
      <c r="A81" s="367"/>
      <c r="B81" s="313" t="s">
        <v>326</v>
      </c>
      <c r="C81" s="218">
        <v>992</v>
      </c>
      <c r="D81" s="219" t="s">
        <v>26</v>
      </c>
      <c r="E81" s="219" t="s">
        <v>46</v>
      </c>
      <c r="F81" s="220" t="s">
        <v>30</v>
      </c>
      <c r="G81" s="221" t="s">
        <v>88</v>
      </c>
      <c r="H81" s="221" t="s">
        <v>23</v>
      </c>
      <c r="I81" s="222" t="s">
        <v>144</v>
      </c>
      <c r="J81" s="219"/>
      <c r="K81" s="217">
        <f>K82</f>
        <v>20</v>
      </c>
      <c r="L81" s="218">
        <v>20</v>
      </c>
      <c r="M81" s="563">
        <v>100</v>
      </c>
      <c r="N81" s="82"/>
    </row>
    <row r="82" spans="1:14" s="74" customFormat="1" ht="39" customHeight="1" x14ac:dyDescent="0.3">
      <c r="A82" s="367"/>
      <c r="B82" s="314" t="s">
        <v>106</v>
      </c>
      <c r="C82" s="218">
        <v>992</v>
      </c>
      <c r="D82" s="219" t="s">
        <v>26</v>
      </c>
      <c r="E82" s="219" t="s">
        <v>46</v>
      </c>
      <c r="F82" s="220" t="s">
        <v>30</v>
      </c>
      <c r="G82" s="221" t="s">
        <v>88</v>
      </c>
      <c r="H82" s="221" t="s">
        <v>23</v>
      </c>
      <c r="I82" s="222" t="s">
        <v>144</v>
      </c>
      <c r="J82" s="219" t="s">
        <v>107</v>
      </c>
      <c r="K82" s="217">
        <v>20</v>
      </c>
      <c r="L82" s="218">
        <v>20</v>
      </c>
      <c r="M82" s="563">
        <v>100</v>
      </c>
      <c r="N82" s="82"/>
    </row>
    <row r="83" spans="1:14" s="75" customFormat="1" ht="19.5" customHeight="1" x14ac:dyDescent="0.3">
      <c r="A83" s="368"/>
      <c r="B83" s="315" t="s">
        <v>13</v>
      </c>
      <c r="C83" s="227">
        <v>992</v>
      </c>
      <c r="D83" s="228" t="s">
        <v>25</v>
      </c>
      <c r="E83" s="228" t="s">
        <v>23</v>
      </c>
      <c r="F83" s="229"/>
      <c r="G83" s="230"/>
      <c r="H83" s="230"/>
      <c r="I83" s="231"/>
      <c r="J83" s="228"/>
      <c r="K83" s="215">
        <f>K84+K96+K101</f>
        <v>8778.7999999999993</v>
      </c>
      <c r="L83" s="559">
        <v>8717.9</v>
      </c>
      <c r="M83" s="564">
        <f>L83/K83*100</f>
        <v>99.306283318904647</v>
      </c>
      <c r="N83" s="83"/>
    </row>
    <row r="84" spans="1:14" ht="18.75" x14ac:dyDescent="0.3">
      <c r="A84" s="225"/>
      <c r="B84" s="304" t="s">
        <v>95</v>
      </c>
      <c r="C84" s="218">
        <v>992</v>
      </c>
      <c r="D84" s="219" t="s">
        <v>25</v>
      </c>
      <c r="E84" s="219" t="s">
        <v>27</v>
      </c>
      <c r="F84" s="220"/>
      <c r="G84" s="221"/>
      <c r="H84" s="221"/>
      <c r="I84" s="222"/>
      <c r="J84" s="219"/>
      <c r="K84" s="217">
        <f>K94+K88+K91+K95</f>
        <v>8550.4</v>
      </c>
      <c r="L84" s="218">
        <v>8489.6</v>
      </c>
      <c r="M84" s="224">
        <v>99.3</v>
      </c>
    </row>
    <row r="85" spans="1:14" ht="0.75" customHeight="1" x14ac:dyDescent="0.3">
      <c r="A85" s="225"/>
      <c r="B85" s="233" t="s">
        <v>157</v>
      </c>
      <c r="C85" s="218">
        <v>992</v>
      </c>
      <c r="D85" s="219" t="s">
        <v>25</v>
      </c>
      <c r="E85" s="219" t="s">
        <v>27</v>
      </c>
      <c r="F85" s="220" t="s">
        <v>24</v>
      </c>
      <c r="G85" s="221" t="s">
        <v>65</v>
      </c>
      <c r="H85" s="221" t="s">
        <v>23</v>
      </c>
      <c r="I85" s="222" t="s">
        <v>126</v>
      </c>
      <c r="J85" s="219"/>
      <c r="K85" s="217">
        <f>K86</f>
        <v>0</v>
      </c>
      <c r="L85" s="218"/>
      <c r="M85" s="224"/>
    </row>
    <row r="86" spans="1:14" ht="18.75" hidden="1" x14ac:dyDescent="0.3">
      <c r="A86" s="225"/>
      <c r="B86" s="233" t="s">
        <v>101</v>
      </c>
      <c r="C86" s="218">
        <v>992</v>
      </c>
      <c r="D86" s="219" t="s">
        <v>25</v>
      </c>
      <c r="E86" s="219" t="s">
        <v>27</v>
      </c>
      <c r="F86" s="220" t="s">
        <v>24</v>
      </c>
      <c r="G86" s="221" t="s">
        <v>74</v>
      </c>
      <c r="H86" s="221" t="s">
        <v>23</v>
      </c>
      <c r="I86" s="222" t="s">
        <v>126</v>
      </c>
      <c r="J86" s="219"/>
      <c r="K86" s="217">
        <f>K87</f>
        <v>0</v>
      </c>
      <c r="L86" s="218"/>
      <c r="M86" s="224"/>
    </row>
    <row r="87" spans="1:14" ht="37.5" hidden="1" x14ac:dyDescent="0.3">
      <c r="A87" s="225"/>
      <c r="B87" s="233" t="s">
        <v>156</v>
      </c>
      <c r="C87" s="218">
        <v>992</v>
      </c>
      <c r="D87" s="219" t="s">
        <v>25</v>
      </c>
      <c r="E87" s="219" t="s">
        <v>27</v>
      </c>
      <c r="F87" s="220" t="s">
        <v>24</v>
      </c>
      <c r="G87" s="221" t="s">
        <v>74</v>
      </c>
      <c r="H87" s="221" t="s">
        <v>23</v>
      </c>
      <c r="I87" s="222" t="s">
        <v>125</v>
      </c>
      <c r="J87" s="219"/>
      <c r="K87" s="217">
        <f>K88</f>
        <v>0</v>
      </c>
      <c r="L87" s="218"/>
      <c r="M87" s="224"/>
    </row>
    <row r="88" spans="1:14" s="476" customFormat="1" ht="18.75" hidden="1" x14ac:dyDescent="0.3">
      <c r="A88" s="473"/>
      <c r="B88" s="474" t="s">
        <v>79</v>
      </c>
      <c r="C88" s="433">
        <v>992</v>
      </c>
      <c r="D88" s="434" t="s">
        <v>25</v>
      </c>
      <c r="E88" s="434" t="s">
        <v>27</v>
      </c>
      <c r="F88" s="435" t="s">
        <v>24</v>
      </c>
      <c r="G88" s="436" t="s">
        <v>74</v>
      </c>
      <c r="H88" s="436" t="s">
        <v>23</v>
      </c>
      <c r="I88" s="437" t="s">
        <v>125</v>
      </c>
      <c r="J88" s="434" t="s">
        <v>80</v>
      </c>
      <c r="K88" s="438">
        <f>10-10</f>
        <v>0</v>
      </c>
      <c r="L88" s="433"/>
      <c r="M88" s="473"/>
      <c r="N88" s="475"/>
    </row>
    <row r="89" spans="1:14" ht="56.25" customHeight="1" x14ac:dyDescent="0.3">
      <c r="A89" s="225"/>
      <c r="B89" s="304" t="s">
        <v>374</v>
      </c>
      <c r="C89" s="218">
        <v>992</v>
      </c>
      <c r="D89" s="219" t="s">
        <v>25</v>
      </c>
      <c r="E89" s="219" t="s">
        <v>27</v>
      </c>
      <c r="F89" s="220" t="s">
        <v>25</v>
      </c>
      <c r="G89" s="221" t="s">
        <v>65</v>
      </c>
      <c r="H89" s="221" t="s">
        <v>23</v>
      </c>
      <c r="I89" s="222" t="s">
        <v>126</v>
      </c>
      <c r="J89" s="219"/>
      <c r="K89" s="217">
        <f>K90</f>
        <v>8550.4</v>
      </c>
      <c r="L89" s="218">
        <v>8489.6</v>
      </c>
      <c r="M89" s="224">
        <v>99.3</v>
      </c>
    </row>
    <row r="90" spans="1:14" ht="32.25" customHeight="1" x14ac:dyDescent="0.3">
      <c r="A90" s="225"/>
      <c r="B90" s="233" t="s">
        <v>296</v>
      </c>
      <c r="C90" s="218">
        <v>992</v>
      </c>
      <c r="D90" s="219" t="s">
        <v>25</v>
      </c>
      <c r="E90" s="219" t="s">
        <v>27</v>
      </c>
      <c r="F90" s="220" t="s">
        <v>25</v>
      </c>
      <c r="G90" s="221" t="s">
        <v>74</v>
      </c>
      <c r="H90" s="221" t="s">
        <v>23</v>
      </c>
      <c r="I90" s="222" t="s">
        <v>126</v>
      </c>
      <c r="J90" s="219"/>
      <c r="K90" s="217">
        <f>K93+K91</f>
        <v>8550.4</v>
      </c>
      <c r="L90" s="218">
        <v>8489.6</v>
      </c>
      <c r="M90" s="224">
        <v>99.3</v>
      </c>
    </row>
    <row r="91" spans="1:14" ht="44.25" customHeight="1" x14ac:dyDescent="0.3">
      <c r="A91" s="225"/>
      <c r="B91" s="233" t="s">
        <v>462</v>
      </c>
      <c r="C91" s="218">
        <v>992</v>
      </c>
      <c r="D91" s="219" t="s">
        <v>25</v>
      </c>
      <c r="E91" s="219" t="s">
        <v>27</v>
      </c>
      <c r="F91" s="220" t="s">
        <v>25</v>
      </c>
      <c r="G91" s="221" t="s">
        <v>74</v>
      </c>
      <c r="H91" s="221" t="s">
        <v>23</v>
      </c>
      <c r="I91" s="222" t="s">
        <v>463</v>
      </c>
      <c r="J91" s="219"/>
      <c r="K91" s="217">
        <f>K92</f>
        <v>3280.6</v>
      </c>
      <c r="L91" s="218">
        <v>3245.2</v>
      </c>
      <c r="M91" s="224">
        <v>98.2</v>
      </c>
    </row>
    <row r="92" spans="1:14" ht="32.25" customHeight="1" x14ac:dyDescent="0.3">
      <c r="A92" s="225"/>
      <c r="B92" s="297" t="s">
        <v>79</v>
      </c>
      <c r="C92" s="218">
        <v>992</v>
      </c>
      <c r="D92" s="219" t="s">
        <v>25</v>
      </c>
      <c r="E92" s="219" t="s">
        <v>27</v>
      </c>
      <c r="F92" s="220" t="s">
        <v>25</v>
      </c>
      <c r="G92" s="221" t="s">
        <v>74</v>
      </c>
      <c r="H92" s="221" t="s">
        <v>23</v>
      </c>
      <c r="I92" s="222" t="s">
        <v>463</v>
      </c>
      <c r="J92" s="219" t="s">
        <v>80</v>
      </c>
      <c r="K92" s="217">
        <v>3280.6</v>
      </c>
      <c r="L92" s="218">
        <v>3245.2</v>
      </c>
      <c r="M92" s="224">
        <v>98.2</v>
      </c>
    </row>
    <row r="93" spans="1:14" ht="40.5" customHeight="1" x14ac:dyDescent="0.3">
      <c r="A93" s="225"/>
      <c r="B93" s="304" t="s">
        <v>166</v>
      </c>
      <c r="C93" s="218">
        <v>992</v>
      </c>
      <c r="D93" s="219" t="s">
        <v>25</v>
      </c>
      <c r="E93" s="219" t="s">
        <v>27</v>
      </c>
      <c r="F93" s="220" t="s">
        <v>25</v>
      </c>
      <c r="G93" s="221" t="s">
        <v>74</v>
      </c>
      <c r="H93" s="221" t="s">
        <v>23</v>
      </c>
      <c r="I93" s="222" t="s">
        <v>127</v>
      </c>
      <c r="J93" s="219"/>
      <c r="K93" s="217">
        <f>K94+0.9</f>
        <v>5269.7999999999993</v>
      </c>
      <c r="L93" s="218">
        <v>5244.4</v>
      </c>
      <c r="M93" s="224">
        <v>99.5</v>
      </c>
    </row>
    <row r="94" spans="1:14" ht="18.75" x14ac:dyDescent="0.3">
      <c r="A94" s="225"/>
      <c r="B94" s="297" t="s">
        <v>79</v>
      </c>
      <c r="C94" s="218">
        <v>992</v>
      </c>
      <c r="D94" s="219" t="s">
        <v>25</v>
      </c>
      <c r="E94" s="219" t="s">
        <v>27</v>
      </c>
      <c r="F94" s="220" t="s">
        <v>25</v>
      </c>
      <c r="G94" s="221" t="s">
        <v>74</v>
      </c>
      <c r="H94" s="221" t="s">
        <v>23</v>
      </c>
      <c r="I94" s="222" t="s">
        <v>127</v>
      </c>
      <c r="J94" s="219" t="s">
        <v>80</v>
      </c>
      <c r="K94" s="217">
        <f>3331.8+950.9-140+60.1-50.3+5+1111.4</f>
        <v>5268.9</v>
      </c>
      <c r="L94" s="218">
        <v>5243.6</v>
      </c>
      <c r="M94" s="224">
        <v>99.5</v>
      </c>
    </row>
    <row r="95" spans="1:14" ht="18.75" x14ac:dyDescent="0.3">
      <c r="A95" s="225"/>
      <c r="B95" s="297" t="s">
        <v>81</v>
      </c>
      <c r="C95" s="218">
        <v>992</v>
      </c>
      <c r="D95" s="219" t="s">
        <v>25</v>
      </c>
      <c r="E95" s="219" t="s">
        <v>27</v>
      </c>
      <c r="F95" s="220" t="s">
        <v>25</v>
      </c>
      <c r="G95" s="221" t="s">
        <v>74</v>
      </c>
      <c r="H95" s="221" t="s">
        <v>23</v>
      </c>
      <c r="I95" s="222" t="s">
        <v>127</v>
      </c>
      <c r="J95" s="219" t="s">
        <v>82</v>
      </c>
      <c r="K95" s="217">
        <v>0.9</v>
      </c>
      <c r="L95" s="218">
        <v>0.8</v>
      </c>
      <c r="M95" s="224">
        <v>88.8</v>
      </c>
    </row>
    <row r="96" spans="1:14" ht="18.75" x14ac:dyDescent="0.3">
      <c r="A96" s="225"/>
      <c r="B96" s="288" t="s">
        <v>96</v>
      </c>
      <c r="C96" s="227">
        <v>992</v>
      </c>
      <c r="D96" s="228" t="s">
        <v>25</v>
      </c>
      <c r="E96" s="228" t="s">
        <v>97</v>
      </c>
      <c r="F96" s="229"/>
      <c r="G96" s="230"/>
      <c r="H96" s="230"/>
      <c r="I96" s="231"/>
      <c r="J96" s="228"/>
      <c r="K96" s="215">
        <f>K100</f>
        <v>228.39999999999998</v>
      </c>
      <c r="L96" s="227">
        <v>228.3</v>
      </c>
      <c r="M96" s="224">
        <v>99.9</v>
      </c>
    </row>
    <row r="97" spans="1:14" ht="37.5" x14ac:dyDescent="0.3">
      <c r="A97" s="225"/>
      <c r="B97" s="233" t="s">
        <v>375</v>
      </c>
      <c r="C97" s="218">
        <v>992</v>
      </c>
      <c r="D97" s="219" t="s">
        <v>25</v>
      </c>
      <c r="E97" s="219" t="s">
        <v>97</v>
      </c>
      <c r="F97" s="220" t="s">
        <v>98</v>
      </c>
      <c r="G97" s="221" t="s">
        <v>65</v>
      </c>
      <c r="H97" s="221" t="s">
        <v>23</v>
      </c>
      <c r="I97" s="222" t="s">
        <v>126</v>
      </c>
      <c r="J97" s="219"/>
      <c r="K97" s="217">
        <f>K100</f>
        <v>228.39999999999998</v>
      </c>
      <c r="L97" s="218">
        <v>228.3</v>
      </c>
      <c r="M97" s="224">
        <v>99.9</v>
      </c>
    </row>
    <row r="98" spans="1:14" ht="18.75" x14ac:dyDescent="0.3">
      <c r="A98" s="225"/>
      <c r="B98" s="308" t="s">
        <v>385</v>
      </c>
      <c r="C98" s="218">
        <v>992</v>
      </c>
      <c r="D98" s="219" t="s">
        <v>25</v>
      </c>
      <c r="E98" s="219" t="s">
        <v>97</v>
      </c>
      <c r="F98" s="220" t="s">
        <v>98</v>
      </c>
      <c r="G98" s="221" t="s">
        <v>67</v>
      </c>
      <c r="H98" s="221" t="s">
        <v>23</v>
      </c>
      <c r="I98" s="222" t="s">
        <v>126</v>
      </c>
      <c r="J98" s="219"/>
      <c r="K98" s="217">
        <f>K100</f>
        <v>228.39999999999998</v>
      </c>
      <c r="L98" s="218">
        <v>228.3</v>
      </c>
      <c r="M98" s="224">
        <v>99.9</v>
      </c>
    </row>
    <row r="99" spans="1:14" ht="18.75" x14ac:dyDescent="0.3">
      <c r="A99" s="225"/>
      <c r="B99" s="297" t="s">
        <v>386</v>
      </c>
      <c r="C99" s="218">
        <v>992</v>
      </c>
      <c r="D99" s="219" t="s">
        <v>25</v>
      </c>
      <c r="E99" s="219" t="s">
        <v>97</v>
      </c>
      <c r="F99" s="220" t="s">
        <v>98</v>
      </c>
      <c r="G99" s="221" t="s">
        <v>67</v>
      </c>
      <c r="H99" s="221" t="s">
        <v>23</v>
      </c>
      <c r="I99" s="222" t="s">
        <v>134</v>
      </c>
      <c r="J99" s="219"/>
      <c r="K99" s="217">
        <f>K100</f>
        <v>228.39999999999998</v>
      </c>
      <c r="L99" s="218">
        <v>228.3</v>
      </c>
      <c r="M99" s="224">
        <v>99.9</v>
      </c>
    </row>
    <row r="100" spans="1:14" s="160" customFormat="1" ht="18.75" x14ac:dyDescent="0.3">
      <c r="A100" s="482"/>
      <c r="B100" s="297" t="s">
        <v>79</v>
      </c>
      <c r="C100" s="298">
        <v>992</v>
      </c>
      <c r="D100" s="299" t="s">
        <v>25</v>
      </c>
      <c r="E100" s="299" t="s">
        <v>97</v>
      </c>
      <c r="F100" s="300" t="s">
        <v>98</v>
      </c>
      <c r="G100" s="301" t="s">
        <v>67</v>
      </c>
      <c r="H100" s="301" t="s">
        <v>23</v>
      </c>
      <c r="I100" s="302" t="s">
        <v>134</v>
      </c>
      <c r="J100" s="299" t="s">
        <v>80</v>
      </c>
      <c r="K100" s="303">
        <f>215.7+12.7</f>
        <v>228.39999999999998</v>
      </c>
      <c r="L100" s="218">
        <v>228.3</v>
      </c>
      <c r="M100" s="225">
        <v>99.9</v>
      </c>
      <c r="N100" s="420"/>
    </row>
    <row r="101" spans="1:14" ht="0.75" customHeight="1" x14ac:dyDescent="0.3">
      <c r="A101" s="225"/>
      <c r="B101" s="233" t="s">
        <v>335</v>
      </c>
      <c r="C101" s="218">
        <v>992</v>
      </c>
      <c r="D101" s="219" t="s">
        <v>25</v>
      </c>
      <c r="E101" s="219" t="s">
        <v>40</v>
      </c>
      <c r="F101" s="300"/>
      <c r="G101" s="301"/>
      <c r="H101" s="301"/>
      <c r="I101" s="302"/>
      <c r="J101" s="219"/>
      <c r="K101" s="217">
        <f>K105</f>
        <v>0</v>
      </c>
      <c r="L101" s="218"/>
      <c r="M101" s="224"/>
    </row>
    <row r="102" spans="1:14" ht="37.5" hidden="1" x14ac:dyDescent="0.3">
      <c r="A102" s="225"/>
      <c r="B102" s="233" t="s">
        <v>336</v>
      </c>
      <c r="C102" s="218">
        <v>992</v>
      </c>
      <c r="D102" s="219" t="s">
        <v>25</v>
      </c>
      <c r="E102" s="220" t="s">
        <v>40</v>
      </c>
      <c r="F102" s="220" t="s">
        <v>94</v>
      </c>
      <c r="G102" s="221" t="s">
        <v>65</v>
      </c>
      <c r="H102" s="221" t="s">
        <v>23</v>
      </c>
      <c r="I102" s="222" t="s">
        <v>126</v>
      </c>
      <c r="J102" s="222"/>
      <c r="K102" s="217">
        <f>K105</f>
        <v>0</v>
      </c>
      <c r="L102" s="218"/>
      <c r="M102" s="224"/>
    </row>
    <row r="103" spans="1:14" ht="18.75" hidden="1" x14ac:dyDescent="0.3">
      <c r="A103" s="225"/>
      <c r="B103" s="233" t="s">
        <v>337</v>
      </c>
      <c r="C103" s="218">
        <v>992</v>
      </c>
      <c r="D103" s="219" t="s">
        <v>25</v>
      </c>
      <c r="E103" s="220" t="s">
        <v>40</v>
      </c>
      <c r="F103" s="316" t="s">
        <v>94</v>
      </c>
      <c r="G103" s="317" t="s">
        <v>74</v>
      </c>
      <c r="H103" s="317" t="s">
        <v>23</v>
      </c>
      <c r="I103" s="318" t="s">
        <v>126</v>
      </c>
      <c r="J103" s="222"/>
      <c r="K103" s="217">
        <f>K105</f>
        <v>0</v>
      </c>
      <c r="L103" s="218"/>
      <c r="M103" s="224"/>
    </row>
    <row r="104" spans="1:14" ht="39" hidden="1" customHeight="1" x14ac:dyDescent="0.3">
      <c r="A104" s="225"/>
      <c r="B104" s="313" t="s">
        <v>338</v>
      </c>
      <c r="C104" s="218">
        <v>992</v>
      </c>
      <c r="D104" s="219" t="s">
        <v>25</v>
      </c>
      <c r="E104" s="220" t="s">
        <v>40</v>
      </c>
      <c r="F104" s="220" t="s">
        <v>94</v>
      </c>
      <c r="G104" s="221" t="s">
        <v>74</v>
      </c>
      <c r="H104" s="221" t="s">
        <v>22</v>
      </c>
      <c r="I104" s="222" t="s">
        <v>145</v>
      </c>
      <c r="J104" s="222"/>
      <c r="K104" s="217">
        <f>K105</f>
        <v>0</v>
      </c>
      <c r="L104" s="218"/>
      <c r="M104" s="224"/>
    </row>
    <row r="105" spans="1:14" s="476" customFormat="1" ht="18.75" hidden="1" x14ac:dyDescent="0.3">
      <c r="A105" s="473"/>
      <c r="B105" s="478" t="s">
        <v>79</v>
      </c>
      <c r="C105" s="433">
        <v>992</v>
      </c>
      <c r="D105" s="434" t="s">
        <v>25</v>
      </c>
      <c r="E105" s="435" t="s">
        <v>40</v>
      </c>
      <c r="F105" s="479" t="s">
        <v>94</v>
      </c>
      <c r="G105" s="480" t="s">
        <v>74</v>
      </c>
      <c r="H105" s="480" t="s">
        <v>22</v>
      </c>
      <c r="I105" s="481" t="s">
        <v>145</v>
      </c>
      <c r="J105" s="437" t="s">
        <v>80</v>
      </c>
      <c r="K105" s="438">
        <f>10-10</f>
        <v>0</v>
      </c>
      <c r="L105" s="433"/>
      <c r="M105" s="473"/>
      <c r="N105" s="475"/>
    </row>
    <row r="106" spans="1:14" s="46" customFormat="1" ht="18.75" x14ac:dyDescent="0.3">
      <c r="A106" s="295"/>
      <c r="B106" s="294" t="s">
        <v>14</v>
      </c>
      <c r="C106" s="227">
        <v>992</v>
      </c>
      <c r="D106" s="228" t="s">
        <v>30</v>
      </c>
      <c r="E106" s="228" t="s">
        <v>23</v>
      </c>
      <c r="F106" s="319"/>
      <c r="G106" s="320"/>
      <c r="H106" s="320"/>
      <c r="I106" s="321"/>
      <c r="J106" s="228"/>
      <c r="K106" s="215">
        <f>K107+K118</f>
        <v>8290.2000000000007</v>
      </c>
      <c r="L106" s="227">
        <v>8062.2</v>
      </c>
      <c r="M106" s="561">
        <f>L106/K106*100</f>
        <v>97.249764782514276</v>
      </c>
      <c r="N106" s="80"/>
    </row>
    <row r="107" spans="1:14" s="426" customFormat="1" ht="19.5" x14ac:dyDescent="0.35">
      <c r="A107" s="425"/>
      <c r="B107" s="427" t="s">
        <v>15</v>
      </c>
      <c r="C107" s="227">
        <v>992</v>
      </c>
      <c r="D107" s="228" t="s">
        <v>30</v>
      </c>
      <c r="E107" s="228" t="s">
        <v>24</v>
      </c>
      <c r="F107" s="429"/>
      <c r="G107" s="430"/>
      <c r="H107" s="430"/>
      <c r="I107" s="431"/>
      <c r="J107" s="428"/>
      <c r="K107" s="215">
        <f>K108</f>
        <v>1309.3</v>
      </c>
      <c r="L107" s="227">
        <v>1309.2</v>
      </c>
      <c r="M107" s="223">
        <v>99.9</v>
      </c>
    </row>
    <row r="108" spans="1:14" ht="37.5" x14ac:dyDescent="0.3">
      <c r="A108" s="225"/>
      <c r="B108" s="304" t="s">
        <v>376</v>
      </c>
      <c r="C108" s="218">
        <v>992</v>
      </c>
      <c r="D108" s="219" t="s">
        <v>30</v>
      </c>
      <c r="E108" s="219" t="s">
        <v>24</v>
      </c>
      <c r="F108" s="220" t="s">
        <v>99</v>
      </c>
      <c r="G108" s="221" t="s">
        <v>65</v>
      </c>
      <c r="H108" s="221" t="s">
        <v>23</v>
      </c>
      <c r="I108" s="222" t="s">
        <v>126</v>
      </c>
      <c r="J108" s="219"/>
      <c r="K108" s="217">
        <f>K115+K112+K109</f>
        <v>1309.3</v>
      </c>
      <c r="L108" s="218">
        <v>1309.2</v>
      </c>
      <c r="M108" s="224">
        <v>99.9</v>
      </c>
    </row>
    <row r="109" spans="1:14" ht="18.75" x14ac:dyDescent="0.3">
      <c r="A109" s="225"/>
      <c r="B109" s="304" t="s">
        <v>153</v>
      </c>
      <c r="C109" s="218">
        <v>992</v>
      </c>
      <c r="D109" s="219" t="s">
        <v>30</v>
      </c>
      <c r="E109" s="219" t="s">
        <v>24</v>
      </c>
      <c r="F109" s="220" t="s">
        <v>99</v>
      </c>
      <c r="G109" s="221" t="s">
        <v>67</v>
      </c>
      <c r="H109" s="221" t="s">
        <v>23</v>
      </c>
      <c r="I109" s="222" t="s">
        <v>126</v>
      </c>
      <c r="J109" s="219"/>
      <c r="K109" s="217">
        <f>K111</f>
        <v>728.3</v>
      </c>
      <c r="L109" s="218">
        <v>728.2</v>
      </c>
      <c r="M109" s="224">
        <v>99.9</v>
      </c>
    </row>
    <row r="110" spans="1:14" ht="18.75" x14ac:dyDescent="0.3">
      <c r="A110" s="225"/>
      <c r="B110" s="304" t="s">
        <v>47</v>
      </c>
      <c r="C110" s="218">
        <v>992</v>
      </c>
      <c r="D110" s="219" t="s">
        <v>30</v>
      </c>
      <c r="E110" s="219" t="s">
        <v>24</v>
      </c>
      <c r="F110" s="220" t="s">
        <v>99</v>
      </c>
      <c r="G110" s="221" t="s">
        <v>67</v>
      </c>
      <c r="H110" s="221" t="s">
        <v>23</v>
      </c>
      <c r="I110" s="222" t="s">
        <v>146</v>
      </c>
      <c r="J110" s="219"/>
      <c r="K110" s="217">
        <f>K111</f>
        <v>728.3</v>
      </c>
      <c r="L110" s="218">
        <v>728.2</v>
      </c>
      <c r="M110" s="224">
        <v>99.9</v>
      </c>
    </row>
    <row r="111" spans="1:14" s="160" customFormat="1" ht="18.75" x14ac:dyDescent="0.3">
      <c r="A111" s="225"/>
      <c r="B111" s="304" t="s">
        <v>79</v>
      </c>
      <c r="C111" s="218">
        <v>992</v>
      </c>
      <c r="D111" s="219" t="s">
        <v>30</v>
      </c>
      <c r="E111" s="219" t="s">
        <v>24</v>
      </c>
      <c r="F111" s="220" t="s">
        <v>99</v>
      </c>
      <c r="G111" s="221" t="s">
        <v>67</v>
      </c>
      <c r="H111" s="221" t="s">
        <v>23</v>
      </c>
      <c r="I111" s="222" t="s">
        <v>146</v>
      </c>
      <c r="J111" s="219" t="s">
        <v>80</v>
      </c>
      <c r="K111" s="217">
        <f>558+120+50.3</f>
        <v>728.3</v>
      </c>
      <c r="L111" s="218">
        <v>728.2</v>
      </c>
      <c r="M111" s="225">
        <v>99.9</v>
      </c>
      <c r="N111" s="420"/>
    </row>
    <row r="112" spans="1:14" ht="18.75" x14ac:dyDescent="0.3">
      <c r="A112" s="225"/>
      <c r="B112" s="304" t="s">
        <v>398</v>
      </c>
      <c r="C112" s="218">
        <v>992</v>
      </c>
      <c r="D112" s="219" t="s">
        <v>30</v>
      </c>
      <c r="E112" s="219" t="s">
        <v>24</v>
      </c>
      <c r="F112" s="220" t="s">
        <v>99</v>
      </c>
      <c r="G112" s="221" t="s">
        <v>85</v>
      </c>
      <c r="H112" s="221" t="s">
        <v>23</v>
      </c>
      <c r="I112" s="222" t="s">
        <v>126</v>
      </c>
      <c r="J112" s="219"/>
      <c r="K112" s="217">
        <f>K114</f>
        <v>31</v>
      </c>
      <c r="L112" s="560">
        <f t="shared" ref="L112:L114" si="1">$K$112</f>
        <v>31</v>
      </c>
      <c r="M112" s="224">
        <v>100</v>
      </c>
    </row>
    <row r="113" spans="1:21" ht="18.75" x14ac:dyDescent="0.3">
      <c r="A113" s="225"/>
      <c r="B113" s="304" t="s">
        <v>400</v>
      </c>
      <c r="C113" s="218">
        <v>992</v>
      </c>
      <c r="D113" s="219" t="s">
        <v>30</v>
      </c>
      <c r="E113" s="219" t="s">
        <v>24</v>
      </c>
      <c r="F113" s="220" t="s">
        <v>99</v>
      </c>
      <c r="G113" s="221" t="s">
        <v>85</v>
      </c>
      <c r="H113" s="221" t="s">
        <v>23</v>
      </c>
      <c r="I113" s="222" t="s">
        <v>399</v>
      </c>
      <c r="J113" s="219"/>
      <c r="K113" s="217">
        <f>K114</f>
        <v>31</v>
      </c>
      <c r="L113" s="560">
        <f t="shared" si="1"/>
        <v>31</v>
      </c>
      <c r="M113" s="224">
        <v>100</v>
      </c>
    </row>
    <row r="114" spans="1:21" ht="18.75" x14ac:dyDescent="0.3">
      <c r="A114" s="225"/>
      <c r="B114" s="304" t="s">
        <v>79</v>
      </c>
      <c r="C114" s="218">
        <v>992</v>
      </c>
      <c r="D114" s="219" t="s">
        <v>30</v>
      </c>
      <c r="E114" s="219" t="s">
        <v>24</v>
      </c>
      <c r="F114" s="220" t="s">
        <v>99</v>
      </c>
      <c r="G114" s="221" t="s">
        <v>85</v>
      </c>
      <c r="H114" s="221" t="s">
        <v>23</v>
      </c>
      <c r="I114" s="222" t="s">
        <v>399</v>
      </c>
      <c r="J114" s="219" t="s">
        <v>80</v>
      </c>
      <c r="K114" s="217">
        <v>31</v>
      </c>
      <c r="L114" s="560">
        <f t="shared" si="1"/>
        <v>31</v>
      </c>
      <c r="M114" s="224">
        <v>100</v>
      </c>
    </row>
    <row r="115" spans="1:21" ht="18.75" x14ac:dyDescent="0.3">
      <c r="A115" s="225"/>
      <c r="B115" s="304" t="s">
        <v>456</v>
      </c>
      <c r="C115" s="218">
        <v>992</v>
      </c>
      <c r="D115" s="219" t="s">
        <v>30</v>
      </c>
      <c r="E115" s="219" t="s">
        <v>24</v>
      </c>
      <c r="F115" s="220" t="s">
        <v>99</v>
      </c>
      <c r="G115" s="221" t="s">
        <v>92</v>
      </c>
      <c r="H115" s="221" t="s">
        <v>23</v>
      </c>
      <c r="I115" s="222" t="s">
        <v>126</v>
      </c>
      <c r="J115" s="219"/>
      <c r="K115" s="217">
        <f>K116</f>
        <v>550</v>
      </c>
      <c r="L115" s="560">
        <f t="shared" ref="L115:L117" si="2">$K$115</f>
        <v>550</v>
      </c>
      <c r="M115" s="224">
        <v>100</v>
      </c>
    </row>
    <row r="116" spans="1:21" ht="18.75" x14ac:dyDescent="0.3">
      <c r="A116" s="225"/>
      <c r="B116" s="304" t="s">
        <v>455</v>
      </c>
      <c r="C116" s="218">
        <v>992</v>
      </c>
      <c r="D116" s="219" t="s">
        <v>30</v>
      </c>
      <c r="E116" s="219" t="s">
        <v>24</v>
      </c>
      <c r="F116" s="220" t="s">
        <v>99</v>
      </c>
      <c r="G116" s="221" t="s">
        <v>92</v>
      </c>
      <c r="H116" s="221" t="s">
        <v>23</v>
      </c>
      <c r="I116" s="222" t="s">
        <v>454</v>
      </c>
      <c r="J116" s="219"/>
      <c r="K116" s="217">
        <f>K117</f>
        <v>550</v>
      </c>
      <c r="L116" s="560">
        <f t="shared" si="2"/>
        <v>550</v>
      </c>
      <c r="M116" s="224">
        <v>100</v>
      </c>
    </row>
    <row r="117" spans="1:21" ht="18.75" x14ac:dyDescent="0.3">
      <c r="A117" s="225"/>
      <c r="B117" s="304" t="s">
        <v>79</v>
      </c>
      <c r="C117" s="218">
        <v>992</v>
      </c>
      <c r="D117" s="219" t="s">
        <v>30</v>
      </c>
      <c r="E117" s="219" t="s">
        <v>24</v>
      </c>
      <c r="F117" s="220" t="s">
        <v>99</v>
      </c>
      <c r="G117" s="221" t="s">
        <v>92</v>
      </c>
      <c r="H117" s="221" t="s">
        <v>23</v>
      </c>
      <c r="I117" s="222" t="s">
        <v>454</v>
      </c>
      <c r="J117" s="219" t="s">
        <v>80</v>
      </c>
      <c r="K117" s="217">
        <v>550</v>
      </c>
      <c r="L117" s="560">
        <f t="shared" si="2"/>
        <v>550</v>
      </c>
      <c r="M117" s="224">
        <v>100</v>
      </c>
    </row>
    <row r="118" spans="1:21" s="426" customFormat="1" ht="19.5" x14ac:dyDescent="0.35">
      <c r="A118" s="425"/>
      <c r="B118" s="427" t="s">
        <v>16</v>
      </c>
      <c r="C118" s="227">
        <v>992</v>
      </c>
      <c r="D118" s="228" t="s">
        <v>30</v>
      </c>
      <c r="E118" s="228" t="s">
        <v>26</v>
      </c>
      <c r="F118" s="429"/>
      <c r="G118" s="430"/>
      <c r="H118" s="430"/>
      <c r="I118" s="431"/>
      <c r="J118" s="428"/>
      <c r="K118" s="215">
        <f>K124+K119</f>
        <v>6980.9000000000005</v>
      </c>
      <c r="L118" s="227">
        <v>6752.9</v>
      </c>
      <c r="M118" s="561">
        <f>L118/K118*100</f>
        <v>96.733945479809179</v>
      </c>
    </row>
    <row r="119" spans="1:21" s="426" customFormat="1" ht="27" customHeight="1" x14ac:dyDescent="0.35">
      <c r="A119" s="425"/>
      <c r="B119" s="304" t="s">
        <v>296</v>
      </c>
      <c r="C119" s="218">
        <v>992</v>
      </c>
      <c r="D119" s="219" t="s">
        <v>30</v>
      </c>
      <c r="E119" s="219" t="s">
        <v>26</v>
      </c>
      <c r="F119" s="220" t="s">
        <v>25</v>
      </c>
      <c r="G119" s="221" t="s">
        <v>74</v>
      </c>
      <c r="H119" s="221" t="s">
        <v>23</v>
      </c>
      <c r="I119" s="222" t="s">
        <v>126</v>
      </c>
      <c r="J119" s="428"/>
      <c r="K119" s="217">
        <f>K121+K123</f>
        <v>598.6</v>
      </c>
      <c r="L119" s="218">
        <v>598.5</v>
      </c>
      <c r="M119" s="562">
        <v>99.9</v>
      </c>
    </row>
    <row r="120" spans="1:21" s="426" customFormat="1" ht="37.5" x14ac:dyDescent="0.35">
      <c r="A120" s="425"/>
      <c r="B120" s="304" t="s">
        <v>460</v>
      </c>
      <c r="C120" s="218">
        <v>992</v>
      </c>
      <c r="D120" s="219" t="s">
        <v>30</v>
      </c>
      <c r="E120" s="219" t="s">
        <v>26</v>
      </c>
      <c r="F120" s="220" t="s">
        <v>25</v>
      </c>
      <c r="G120" s="221" t="s">
        <v>74</v>
      </c>
      <c r="H120" s="221" t="s">
        <v>23</v>
      </c>
      <c r="I120" s="222" t="s">
        <v>461</v>
      </c>
      <c r="J120" s="428"/>
      <c r="K120" s="217">
        <f>K121</f>
        <v>458.3</v>
      </c>
      <c r="L120" s="218">
        <v>458.2</v>
      </c>
      <c r="M120" s="562">
        <v>99.9</v>
      </c>
    </row>
    <row r="121" spans="1:21" s="477" customFormat="1" ht="37.5" customHeight="1" x14ac:dyDescent="0.35">
      <c r="A121" s="425"/>
      <c r="B121" s="233" t="s">
        <v>451</v>
      </c>
      <c r="C121" s="218">
        <v>992</v>
      </c>
      <c r="D121" s="219" t="s">
        <v>30</v>
      </c>
      <c r="E121" s="219" t="s">
        <v>26</v>
      </c>
      <c r="F121" s="220" t="s">
        <v>25</v>
      </c>
      <c r="G121" s="221" t="s">
        <v>74</v>
      </c>
      <c r="H121" s="221" t="s">
        <v>23</v>
      </c>
      <c r="I121" s="222" t="s">
        <v>461</v>
      </c>
      <c r="J121" s="219" t="s">
        <v>80</v>
      </c>
      <c r="K121" s="217">
        <f>458.3</f>
        <v>458.3</v>
      </c>
      <c r="L121" s="218">
        <v>458.2</v>
      </c>
      <c r="M121" s="565">
        <v>99.9</v>
      </c>
    </row>
    <row r="122" spans="1:21" s="426" customFormat="1" ht="37.5" customHeight="1" x14ac:dyDescent="0.35">
      <c r="A122" s="425"/>
      <c r="B122" s="304" t="s">
        <v>460</v>
      </c>
      <c r="C122" s="218">
        <v>992</v>
      </c>
      <c r="D122" s="219" t="s">
        <v>30</v>
      </c>
      <c r="E122" s="219" t="s">
        <v>26</v>
      </c>
      <c r="F122" s="220" t="s">
        <v>25</v>
      </c>
      <c r="G122" s="221" t="s">
        <v>74</v>
      </c>
      <c r="H122" s="221" t="s">
        <v>23</v>
      </c>
      <c r="I122" s="222" t="s">
        <v>127</v>
      </c>
      <c r="J122" s="219"/>
      <c r="K122" s="217">
        <f>K123</f>
        <v>140.29999999999998</v>
      </c>
      <c r="L122" s="218">
        <v>140.19999999999999</v>
      </c>
      <c r="M122" s="562">
        <v>99.9</v>
      </c>
    </row>
    <row r="123" spans="1:21" s="477" customFormat="1" ht="37.5" customHeight="1" x14ac:dyDescent="0.35">
      <c r="A123" s="425"/>
      <c r="B123" s="233" t="s">
        <v>451</v>
      </c>
      <c r="C123" s="218">
        <v>992</v>
      </c>
      <c r="D123" s="219" t="s">
        <v>30</v>
      </c>
      <c r="E123" s="219" t="s">
        <v>26</v>
      </c>
      <c r="F123" s="220" t="s">
        <v>25</v>
      </c>
      <c r="G123" s="221" t="s">
        <v>74</v>
      </c>
      <c r="H123" s="221" t="s">
        <v>23</v>
      </c>
      <c r="I123" s="222" t="s">
        <v>127</v>
      </c>
      <c r="J123" s="219" t="s">
        <v>80</v>
      </c>
      <c r="K123" s="217">
        <f>140.2+0.1</f>
        <v>140.29999999999998</v>
      </c>
      <c r="L123" s="218">
        <f>$L$122</f>
        <v>140.19999999999999</v>
      </c>
      <c r="M123" s="565">
        <v>99.9</v>
      </c>
    </row>
    <row r="124" spans="1:21" ht="37.5" x14ac:dyDescent="0.3">
      <c r="A124" s="225"/>
      <c r="B124" s="294" t="s">
        <v>377</v>
      </c>
      <c r="C124" s="218">
        <v>992</v>
      </c>
      <c r="D124" s="219" t="s">
        <v>30</v>
      </c>
      <c r="E124" s="219" t="s">
        <v>26</v>
      </c>
      <c r="F124" s="220" t="s">
        <v>102</v>
      </c>
      <c r="G124" s="221" t="s">
        <v>65</v>
      </c>
      <c r="H124" s="221" t="s">
        <v>23</v>
      </c>
      <c r="I124" s="222" t="s">
        <v>126</v>
      </c>
      <c r="J124" s="219"/>
      <c r="K124" s="215">
        <f>K132+K131+K127+K128</f>
        <v>6382.3</v>
      </c>
      <c r="L124" s="227">
        <v>6030.8</v>
      </c>
      <c r="M124" s="224">
        <v>94.5</v>
      </c>
    </row>
    <row r="125" spans="1:21" ht="38.25" customHeight="1" x14ac:dyDescent="0.3">
      <c r="A125" s="225"/>
      <c r="B125" s="304" t="s">
        <v>103</v>
      </c>
      <c r="C125" s="218">
        <v>992</v>
      </c>
      <c r="D125" s="219" t="s">
        <v>30</v>
      </c>
      <c r="E125" s="219" t="s">
        <v>26</v>
      </c>
      <c r="F125" s="220" t="s">
        <v>102</v>
      </c>
      <c r="G125" s="221" t="s">
        <v>74</v>
      </c>
      <c r="H125" s="221" t="s">
        <v>23</v>
      </c>
      <c r="I125" s="222" t="s">
        <v>126</v>
      </c>
      <c r="J125" s="219"/>
      <c r="K125" s="217">
        <f>K126</f>
        <v>852.4</v>
      </c>
      <c r="L125" s="218">
        <v>740.9</v>
      </c>
      <c r="M125" s="224">
        <v>86.9</v>
      </c>
    </row>
    <row r="126" spans="1:21" ht="46.5" customHeight="1" x14ac:dyDescent="0.3">
      <c r="A126" s="225"/>
      <c r="B126" s="296" t="s">
        <v>378</v>
      </c>
      <c r="C126" s="218">
        <v>992</v>
      </c>
      <c r="D126" s="219" t="s">
        <v>30</v>
      </c>
      <c r="E126" s="219" t="s">
        <v>26</v>
      </c>
      <c r="F126" s="220" t="s">
        <v>102</v>
      </c>
      <c r="G126" s="221" t="s">
        <v>74</v>
      </c>
      <c r="H126" s="221" t="s">
        <v>23</v>
      </c>
      <c r="I126" s="222" t="s">
        <v>135</v>
      </c>
      <c r="J126" s="219"/>
      <c r="K126" s="217">
        <f>K127+K128</f>
        <v>852.4</v>
      </c>
      <c r="L126" s="218">
        <v>740.9</v>
      </c>
      <c r="M126" s="224">
        <v>86.9</v>
      </c>
      <c r="U126" s="47" t="s">
        <v>172</v>
      </c>
    </row>
    <row r="127" spans="1:21" s="160" customFormat="1" ht="18.75" x14ac:dyDescent="0.3">
      <c r="A127" s="225"/>
      <c r="B127" s="233" t="s">
        <v>79</v>
      </c>
      <c r="C127" s="218">
        <v>992</v>
      </c>
      <c r="D127" s="219" t="s">
        <v>30</v>
      </c>
      <c r="E127" s="219" t="s">
        <v>26</v>
      </c>
      <c r="F127" s="220" t="s">
        <v>102</v>
      </c>
      <c r="G127" s="221" t="s">
        <v>74</v>
      </c>
      <c r="H127" s="221" t="s">
        <v>23</v>
      </c>
      <c r="I127" s="222" t="s">
        <v>135</v>
      </c>
      <c r="J127" s="219" t="s">
        <v>80</v>
      </c>
      <c r="K127" s="217">
        <f>882.2-42.2</f>
        <v>840</v>
      </c>
      <c r="L127" s="218">
        <v>728.6</v>
      </c>
      <c r="M127" s="225">
        <v>86.7</v>
      </c>
      <c r="N127" s="420"/>
    </row>
    <row r="128" spans="1:21" s="160" customFormat="1" ht="18.75" x14ac:dyDescent="0.3">
      <c r="A128" s="225"/>
      <c r="B128" s="233" t="s">
        <v>81</v>
      </c>
      <c r="C128" s="218">
        <v>992</v>
      </c>
      <c r="D128" s="219" t="s">
        <v>30</v>
      </c>
      <c r="E128" s="219" t="s">
        <v>26</v>
      </c>
      <c r="F128" s="220" t="s">
        <v>102</v>
      </c>
      <c r="G128" s="221" t="s">
        <v>74</v>
      </c>
      <c r="H128" s="221" t="s">
        <v>23</v>
      </c>
      <c r="I128" s="222" t="s">
        <v>135</v>
      </c>
      <c r="J128" s="219" t="s">
        <v>82</v>
      </c>
      <c r="K128" s="438">
        <v>12.4</v>
      </c>
      <c r="L128" s="218">
        <v>12.3</v>
      </c>
      <c r="M128" s="225">
        <v>99.9</v>
      </c>
      <c r="N128" s="420"/>
    </row>
    <row r="129" spans="1:14" ht="37.5" x14ac:dyDescent="0.3">
      <c r="A129" s="225"/>
      <c r="B129" s="233" t="s">
        <v>379</v>
      </c>
      <c r="C129" s="218">
        <v>992</v>
      </c>
      <c r="D129" s="219" t="s">
        <v>30</v>
      </c>
      <c r="E129" s="219" t="s">
        <v>26</v>
      </c>
      <c r="F129" s="220" t="s">
        <v>102</v>
      </c>
      <c r="G129" s="221" t="s">
        <v>67</v>
      </c>
      <c r="H129" s="221" t="s">
        <v>23</v>
      </c>
      <c r="I129" s="222" t="s">
        <v>126</v>
      </c>
      <c r="J129" s="219"/>
      <c r="K129" s="217">
        <f>K131</f>
        <v>552</v>
      </c>
      <c r="L129" s="218">
        <v>435.8</v>
      </c>
      <c r="M129" s="224">
        <v>78.900000000000006</v>
      </c>
    </row>
    <row r="130" spans="1:14" ht="18.75" x14ac:dyDescent="0.3">
      <c r="A130" s="225"/>
      <c r="B130" s="233" t="s">
        <v>104</v>
      </c>
      <c r="C130" s="218">
        <v>992</v>
      </c>
      <c r="D130" s="219" t="s">
        <v>30</v>
      </c>
      <c r="E130" s="219" t="s">
        <v>26</v>
      </c>
      <c r="F130" s="220" t="s">
        <v>102</v>
      </c>
      <c r="G130" s="221" t="s">
        <v>67</v>
      </c>
      <c r="H130" s="221" t="s">
        <v>23</v>
      </c>
      <c r="I130" s="222" t="s">
        <v>126</v>
      </c>
      <c r="J130" s="219"/>
      <c r="K130" s="217">
        <f>K131</f>
        <v>552</v>
      </c>
      <c r="L130" s="218">
        <v>435.8</v>
      </c>
      <c r="M130" s="224">
        <v>78.900000000000006</v>
      </c>
    </row>
    <row r="131" spans="1:14" ht="18.75" x14ac:dyDescent="0.3">
      <c r="A131" s="225"/>
      <c r="B131" s="233" t="s">
        <v>79</v>
      </c>
      <c r="C131" s="218">
        <v>992</v>
      </c>
      <c r="D131" s="219" t="s">
        <v>30</v>
      </c>
      <c r="E131" s="219" t="s">
        <v>26</v>
      </c>
      <c r="F131" s="220" t="s">
        <v>102</v>
      </c>
      <c r="G131" s="221" t="s">
        <v>67</v>
      </c>
      <c r="H131" s="221" t="s">
        <v>23</v>
      </c>
      <c r="I131" s="222" t="s">
        <v>136</v>
      </c>
      <c r="J131" s="219" t="s">
        <v>80</v>
      </c>
      <c r="K131" s="438">
        <f>485+67</f>
        <v>552</v>
      </c>
      <c r="L131" s="218">
        <v>435.8</v>
      </c>
      <c r="M131" s="224">
        <v>78.900000000000006</v>
      </c>
      <c r="N131" s="76"/>
    </row>
    <row r="132" spans="1:14" ht="55.5" customHeight="1" x14ac:dyDescent="0.3">
      <c r="A132" s="225"/>
      <c r="B132" s="304" t="s">
        <v>380</v>
      </c>
      <c r="C132" s="218">
        <v>992</v>
      </c>
      <c r="D132" s="219" t="s">
        <v>30</v>
      </c>
      <c r="E132" s="219" t="s">
        <v>26</v>
      </c>
      <c r="F132" s="220" t="s">
        <v>102</v>
      </c>
      <c r="G132" s="221" t="s">
        <v>92</v>
      </c>
      <c r="H132" s="221" t="s">
        <v>23</v>
      </c>
      <c r="I132" s="222" t="s">
        <v>126</v>
      </c>
      <c r="J132" s="219"/>
      <c r="K132" s="215">
        <f>K134+K136+K137+K142+K138+K140</f>
        <v>4977.9000000000005</v>
      </c>
      <c r="L132" s="227">
        <v>4854.1000000000004</v>
      </c>
      <c r="M132" s="223">
        <v>97.5</v>
      </c>
      <c r="N132" s="76"/>
    </row>
    <row r="133" spans="1:14" s="424" customFormat="1" ht="26.25" customHeight="1" x14ac:dyDescent="0.3">
      <c r="A133" s="422"/>
      <c r="B133" s="304" t="s">
        <v>402</v>
      </c>
      <c r="C133" s="218">
        <v>992</v>
      </c>
      <c r="D133" s="219" t="s">
        <v>30</v>
      </c>
      <c r="E133" s="219" t="s">
        <v>26</v>
      </c>
      <c r="F133" s="220" t="s">
        <v>102</v>
      </c>
      <c r="G133" s="221" t="s">
        <v>92</v>
      </c>
      <c r="H133" s="221" t="s">
        <v>23</v>
      </c>
      <c r="I133" s="222" t="s">
        <v>403</v>
      </c>
      <c r="J133" s="423"/>
      <c r="K133" s="217">
        <v>1027.9000000000001</v>
      </c>
      <c r="L133" s="218">
        <v>1027.9000000000001</v>
      </c>
      <c r="M133" s="224">
        <v>100</v>
      </c>
      <c r="N133" s="432"/>
    </row>
    <row r="134" spans="1:14" ht="19.5" customHeight="1" x14ac:dyDescent="0.3">
      <c r="A134" s="225"/>
      <c r="B134" s="233" t="s">
        <v>79</v>
      </c>
      <c r="C134" s="218">
        <v>992</v>
      </c>
      <c r="D134" s="219" t="s">
        <v>30</v>
      </c>
      <c r="E134" s="219" t="s">
        <v>26</v>
      </c>
      <c r="F134" s="220" t="s">
        <v>102</v>
      </c>
      <c r="G134" s="221" t="s">
        <v>92</v>
      </c>
      <c r="H134" s="221" t="s">
        <v>23</v>
      </c>
      <c r="I134" s="222" t="s">
        <v>403</v>
      </c>
      <c r="J134" s="219" t="s">
        <v>80</v>
      </c>
      <c r="K134" s="217">
        <v>1027.9000000000001</v>
      </c>
      <c r="L134" s="218">
        <v>1027.9000000000001</v>
      </c>
      <c r="M134" s="224">
        <v>100</v>
      </c>
      <c r="N134" s="76"/>
    </row>
    <row r="135" spans="1:14" ht="43.5" customHeight="1" x14ac:dyDescent="0.3">
      <c r="A135" s="225"/>
      <c r="B135" s="233" t="s">
        <v>105</v>
      </c>
      <c r="C135" s="218">
        <v>992</v>
      </c>
      <c r="D135" s="219" t="s">
        <v>30</v>
      </c>
      <c r="E135" s="219" t="s">
        <v>26</v>
      </c>
      <c r="F135" s="220" t="s">
        <v>102</v>
      </c>
      <c r="G135" s="221" t="s">
        <v>92</v>
      </c>
      <c r="H135" s="221" t="s">
        <v>23</v>
      </c>
      <c r="I135" s="222" t="s">
        <v>137</v>
      </c>
      <c r="J135" s="219"/>
      <c r="K135" s="217">
        <f>K136</f>
        <v>602.9</v>
      </c>
      <c r="L135" s="218">
        <v>602.79999999999995</v>
      </c>
      <c r="M135" s="562">
        <v>99.9</v>
      </c>
    </row>
    <row r="136" spans="1:14" ht="33.75" customHeight="1" x14ac:dyDescent="0.3">
      <c r="A136" s="225"/>
      <c r="B136" s="233" t="s">
        <v>79</v>
      </c>
      <c r="C136" s="218">
        <v>992</v>
      </c>
      <c r="D136" s="219" t="s">
        <v>30</v>
      </c>
      <c r="E136" s="219" t="s">
        <v>26</v>
      </c>
      <c r="F136" s="220" t="s">
        <v>102</v>
      </c>
      <c r="G136" s="221" t="s">
        <v>92</v>
      </c>
      <c r="H136" s="221" t="s">
        <v>23</v>
      </c>
      <c r="I136" s="222" t="s">
        <v>137</v>
      </c>
      <c r="J136" s="219" t="s">
        <v>80</v>
      </c>
      <c r="K136" s="217">
        <f>592.1+10.8</f>
        <v>602.9</v>
      </c>
      <c r="L136" s="218">
        <v>602.79999999999995</v>
      </c>
      <c r="M136" s="224">
        <v>99.9</v>
      </c>
    </row>
    <row r="137" spans="1:14" ht="33.75" customHeight="1" x14ac:dyDescent="0.3">
      <c r="A137" s="225"/>
      <c r="B137" s="233" t="s">
        <v>479</v>
      </c>
      <c r="C137" s="218">
        <v>992</v>
      </c>
      <c r="D137" s="219" t="s">
        <v>30</v>
      </c>
      <c r="E137" s="219" t="s">
        <v>26</v>
      </c>
      <c r="F137" s="220" t="s">
        <v>102</v>
      </c>
      <c r="G137" s="221" t="s">
        <v>92</v>
      </c>
      <c r="H137" s="221" t="s">
        <v>23</v>
      </c>
      <c r="I137" s="222" t="s">
        <v>137</v>
      </c>
      <c r="J137" s="219" t="s">
        <v>404</v>
      </c>
      <c r="K137" s="217">
        <f>123.6</f>
        <v>123.6</v>
      </c>
      <c r="L137" s="218">
        <v>123.5</v>
      </c>
      <c r="M137" s="224">
        <v>99.9</v>
      </c>
    </row>
    <row r="138" spans="1:14" s="160" customFormat="1" ht="33.75" customHeight="1" x14ac:dyDescent="0.3">
      <c r="A138" s="225"/>
      <c r="B138" s="233" t="s">
        <v>442</v>
      </c>
      <c r="C138" s="218">
        <v>992</v>
      </c>
      <c r="D138" s="219" t="s">
        <v>30</v>
      </c>
      <c r="E138" s="219" t="s">
        <v>26</v>
      </c>
      <c r="F138" s="220" t="s">
        <v>102</v>
      </c>
      <c r="G138" s="221" t="s">
        <v>92</v>
      </c>
      <c r="H138" s="221" t="s">
        <v>23</v>
      </c>
      <c r="I138" s="222" t="s">
        <v>443</v>
      </c>
      <c r="J138" s="219"/>
      <c r="K138" s="217">
        <f>K139</f>
        <v>531.1</v>
      </c>
      <c r="L138" s="218">
        <v>531.1</v>
      </c>
      <c r="M138" s="225">
        <v>100</v>
      </c>
      <c r="N138" s="420"/>
    </row>
    <row r="139" spans="1:14" s="160" customFormat="1" ht="33.75" customHeight="1" x14ac:dyDescent="0.3">
      <c r="A139" s="225"/>
      <c r="B139" s="233" t="s">
        <v>79</v>
      </c>
      <c r="C139" s="218">
        <v>992</v>
      </c>
      <c r="D139" s="219" t="s">
        <v>30</v>
      </c>
      <c r="E139" s="219" t="s">
        <v>26</v>
      </c>
      <c r="F139" s="220" t="s">
        <v>102</v>
      </c>
      <c r="G139" s="221" t="s">
        <v>92</v>
      </c>
      <c r="H139" s="221" t="s">
        <v>23</v>
      </c>
      <c r="I139" s="222" t="s">
        <v>443</v>
      </c>
      <c r="J139" s="219" t="s">
        <v>80</v>
      </c>
      <c r="K139" s="217">
        <v>531.1</v>
      </c>
      <c r="L139" s="218">
        <v>531.1</v>
      </c>
      <c r="M139" s="225">
        <v>100</v>
      </c>
      <c r="N139" s="420"/>
    </row>
    <row r="140" spans="1:14" s="160" customFormat="1" ht="33.75" customHeight="1" x14ac:dyDescent="0.3">
      <c r="A140" s="225"/>
      <c r="B140" s="233" t="s">
        <v>452</v>
      </c>
      <c r="C140" s="218">
        <v>992</v>
      </c>
      <c r="D140" s="219" t="s">
        <v>30</v>
      </c>
      <c r="E140" s="219" t="s">
        <v>26</v>
      </c>
      <c r="F140" s="220" t="s">
        <v>102</v>
      </c>
      <c r="G140" s="221" t="s">
        <v>92</v>
      </c>
      <c r="H140" s="221" t="s">
        <v>23</v>
      </c>
      <c r="I140" s="222" t="s">
        <v>453</v>
      </c>
      <c r="J140" s="219"/>
      <c r="K140" s="217">
        <f>K141</f>
        <v>1245.7</v>
      </c>
      <c r="L140" s="218">
        <v>1245.7</v>
      </c>
      <c r="M140" s="225">
        <v>100</v>
      </c>
      <c r="N140" s="420"/>
    </row>
    <row r="141" spans="1:14" s="160" customFormat="1" ht="33.75" customHeight="1" x14ac:dyDescent="0.3">
      <c r="A141" s="225"/>
      <c r="B141" s="233" t="s">
        <v>79</v>
      </c>
      <c r="C141" s="218">
        <v>992</v>
      </c>
      <c r="D141" s="219" t="s">
        <v>30</v>
      </c>
      <c r="E141" s="219" t="s">
        <v>26</v>
      </c>
      <c r="F141" s="220" t="s">
        <v>102</v>
      </c>
      <c r="G141" s="221" t="s">
        <v>92</v>
      </c>
      <c r="H141" s="221" t="s">
        <v>23</v>
      </c>
      <c r="I141" s="222" t="s">
        <v>453</v>
      </c>
      <c r="J141" s="219" t="s">
        <v>80</v>
      </c>
      <c r="K141" s="217">
        <v>1245.7</v>
      </c>
      <c r="L141" s="218">
        <v>1245.7</v>
      </c>
      <c r="M141" s="225">
        <v>100</v>
      </c>
      <c r="N141" s="420"/>
    </row>
    <row r="142" spans="1:14" s="160" customFormat="1" ht="33.75" customHeight="1" x14ac:dyDescent="0.3">
      <c r="A142" s="225"/>
      <c r="B142" s="313" t="s">
        <v>390</v>
      </c>
      <c r="C142" s="218">
        <v>992</v>
      </c>
      <c r="D142" s="219" t="s">
        <v>30</v>
      </c>
      <c r="E142" s="219" t="s">
        <v>26</v>
      </c>
      <c r="F142" s="220" t="s">
        <v>28</v>
      </c>
      <c r="G142" s="221" t="s">
        <v>74</v>
      </c>
      <c r="H142" s="221" t="s">
        <v>27</v>
      </c>
      <c r="I142" s="222" t="s">
        <v>126</v>
      </c>
      <c r="J142" s="219"/>
      <c r="K142" s="217">
        <f>K146+K144</f>
        <v>1446.7</v>
      </c>
      <c r="L142" s="218">
        <v>1446.6</v>
      </c>
      <c r="M142" s="225">
        <v>99.9</v>
      </c>
      <c r="N142" s="420"/>
    </row>
    <row r="143" spans="1:14" s="160" customFormat="1" ht="33.75" customHeight="1" x14ac:dyDescent="0.3">
      <c r="A143" s="225"/>
      <c r="B143" s="313" t="s">
        <v>450</v>
      </c>
      <c r="C143" s="218">
        <v>992</v>
      </c>
      <c r="D143" s="219" t="s">
        <v>30</v>
      </c>
      <c r="E143" s="219" t="s">
        <v>26</v>
      </c>
      <c r="F143" s="220" t="s">
        <v>28</v>
      </c>
      <c r="G143" s="221" t="s">
        <v>74</v>
      </c>
      <c r="H143" s="221" t="s">
        <v>27</v>
      </c>
      <c r="I143" s="222" t="s">
        <v>449</v>
      </c>
      <c r="J143" s="219"/>
      <c r="K143" s="217">
        <f>K144</f>
        <v>453.7</v>
      </c>
      <c r="L143" s="218">
        <v>453.6</v>
      </c>
      <c r="M143" s="225">
        <v>99.9</v>
      </c>
      <c r="N143" s="420"/>
    </row>
    <row r="144" spans="1:14" s="160" customFormat="1" ht="33.75" customHeight="1" x14ac:dyDescent="0.3">
      <c r="A144" s="225"/>
      <c r="B144" s="233" t="s">
        <v>451</v>
      </c>
      <c r="C144" s="218">
        <v>992</v>
      </c>
      <c r="D144" s="219" t="s">
        <v>30</v>
      </c>
      <c r="E144" s="219" t="s">
        <v>26</v>
      </c>
      <c r="F144" s="220" t="s">
        <v>28</v>
      </c>
      <c r="G144" s="221" t="s">
        <v>74</v>
      </c>
      <c r="H144" s="221" t="s">
        <v>27</v>
      </c>
      <c r="I144" s="222" t="s">
        <v>449</v>
      </c>
      <c r="J144" s="219" t="s">
        <v>80</v>
      </c>
      <c r="K144" s="217">
        <v>453.7</v>
      </c>
      <c r="L144" s="218">
        <v>453.6</v>
      </c>
      <c r="M144" s="225">
        <v>99.9</v>
      </c>
      <c r="N144" s="420"/>
    </row>
    <row r="145" spans="1:14" s="160" customFormat="1" ht="43.5" customHeight="1" x14ac:dyDescent="0.3">
      <c r="A145" s="225"/>
      <c r="B145" s="313" t="s">
        <v>391</v>
      </c>
      <c r="C145" s="218">
        <v>992</v>
      </c>
      <c r="D145" s="219" t="s">
        <v>30</v>
      </c>
      <c r="E145" s="219" t="s">
        <v>26</v>
      </c>
      <c r="F145" s="220" t="s">
        <v>28</v>
      </c>
      <c r="G145" s="221" t="s">
        <v>74</v>
      </c>
      <c r="H145" s="221" t="s">
        <v>27</v>
      </c>
      <c r="I145" s="222" t="s">
        <v>389</v>
      </c>
      <c r="J145" s="219"/>
      <c r="K145" s="217">
        <f>K146</f>
        <v>993</v>
      </c>
      <c r="L145" s="560">
        <f t="shared" ref="L145:L146" si="3">$K$145</f>
        <v>993</v>
      </c>
      <c r="M145" s="225">
        <v>100</v>
      </c>
      <c r="N145" s="420"/>
    </row>
    <row r="146" spans="1:14" s="160" customFormat="1" ht="39" customHeight="1" x14ac:dyDescent="0.3">
      <c r="A146" s="225"/>
      <c r="B146" s="233" t="s">
        <v>451</v>
      </c>
      <c r="C146" s="218">
        <v>992</v>
      </c>
      <c r="D146" s="219" t="s">
        <v>30</v>
      </c>
      <c r="E146" s="219" t="s">
        <v>26</v>
      </c>
      <c r="F146" s="220" t="s">
        <v>28</v>
      </c>
      <c r="G146" s="221" t="s">
        <v>74</v>
      </c>
      <c r="H146" s="221" t="s">
        <v>27</v>
      </c>
      <c r="I146" s="222" t="s">
        <v>389</v>
      </c>
      <c r="J146" s="219" t="s">
        <v>80</v>
      </c>
      <c r="K146" s="217">
        <f>1446.7-453.7</f>
        <v>993</v>
      </c>
      <c r="L146" s="560">
        <f t="shared" si="3"/>
        <v>993</v>
      </c>
      <c r="M146" s="225">
        <v>100</v>
      </c>
      <c r="N146" s="420"/>
    </row>
    <row r="147" spans="1:14" s="161" customFormat="1" ht="18.75" x14ac:dyDescent="0.3">
      <c r="A147" s="295"/>
      <c r="B147" s="294" t="s">
        <v>17</v>
      </c>
      <c r="C147" s="227">
        <v>992</v>
      </c>
      <c r="D147" s="228" t="s">
        <v>29</v>
      </c>
      <c r="E147" s="228" t="s">
        <v>23</v>
      </c>
      <c r="F147" s="229"/>
      <c r="G147" s="230"/>
      <c r="H147" s="221"/>
      <c r="I147" s="231"/>
      <c r="J147" s="228"/>
      <c r="K147" s="215">
        <f>K148</f>
        <v>10</v>
      </c>
      <c r="L147" s="227">
        <v>8.5</v>
      </c>
      <c r="M147" s="295">
        <v>85</v>
      </c>
      <c r="N147" s="421"/>
    </row>
    <row r="148" spans="1:14" ht="18.75" x14ac:dyDescent="0.3">
      <c r="A148" s="225"/>
      <c r="B148" s="292" t="s">
        <v>162</v>
      </c>
      <c r="C148" s="218">
        <v>992</v>
      </c>
      <c r="D148" s="219" t="s">
        <v>29</v>
      </c>
      <c r="E148" s="219" t="s">
        <v>29</v>
      </c>
      <c r="F148" s="220"/>
      <c r="G148" s="221"/>
      <c r="H148" s="221"/>
      <c r="I148" s="222"/>
      <c r="J148" s="219"/>
      <c r="K148" s="217">
        <f>K152</f>
        <v>10</v>
      </c>
      <c r="L148" s="218">
        <v>8.5</v>
      </c>
      <c r="M148" s="224">
        <v>85</v>
      </c>
    </row>
    <row r="149" spans="1:14" ht="37.5" x14ac:dyDescent="0.3">
      <c r="A149" s="225"/>
      <c r="B149" s="304" t="s">
        <v>381</v>
      </c>
      <c r="C149" s="218">
        <v>992</v>
      </c>
      <c r="D149" s="219" t="s">
        <v>29</v>
      </c>
      <c r="E149" s="219" t="s">
        <v>29</v>
      </c>
      <c r="F149" s="220" t="s">
        <v>97</v>
      </c>
      <c r="G149" s="221" t="s">
        <v>65</v>
      </c>
      <c r="H149" s="221" t="s">
        <v>23</v>
      </c>
      <c r="I149" s="222" t="s">
        <v>126</v>
      </c>
      <c r="J149" s="219"/>
      <c r="K149" s="217">
        <f>K152</f>
        <v>10</v>
      </c>
      <c r="L149" s="218">
        <v>8.5</v>
      </c>
      <c r="M149" s="224">
        <v>85</v>
      </c>
    </row>
    <row r="150" spans="1:14" ht="18.75" x14ac:dyDescent="0.3">
      <c r="A150" s="225"/>
      <c r="B150" s="304" t="s">
        <v>327</v>
      </c>
      <c r="C150" s="218">
        <v>992</v>
      </c>
      <c r="D150" s="219" t="s">
        <v>29</v>
      </c>
      <c r="E150" s="219" t="s">
        <v>29</v>
      </c>
      <c r="F150" s="220" t="s">
        <v>97</v>
      </c>
      <c r="G150" s="221" t="s">
        <v>74</v>
      </c>
      <c r="H150" s="221" t="s">
        <v>23</v>
      </c>
      <c r="I150" s="222" t="s">
        <v>126</v>
      </c>
      <c r="J150" s="219"/>
      <c r="K150" s="217">
        <f>K152</f>
        <v>10</v>
      </c>
      <c r="L150" s="218">
        <v>8.5</v>
      </c>
      <c r="M150" s="224">
        <v>85</v>
      </c>
    </row>
    <row r="151" spans="1:14" ht="18.75" x14ac:dyDescent="0.3">
      <c r="A151" s="225"/>
      <c r="B151" s="322" t="s">
        <v>339</v>
      </c>
      <c r="C151" s="218">
        <v>992</v>
      </c>
      <c r="D151" s="219" t="s">
        <v>29</v>
      </c>
      <c r="E151" s="219" t="s">
        <v>29</v>
      </c>
      <c r="F151" s="220" t="s">
        <v>97</v>
      </c>
      <c r="G151" s="221" t="s">
        <v>74</v>
      </c>
      <c r="H151" s="221" t="s">
        <v>22</v>
      </c>
      <c r="I151" s="222" t="s">
        <v>131</v>
      </c>
      <c r="J151" s="219"/>
      <c r="K151" s="217">
        <f>K152</f>
        <v>10</v>
      </c>
      <c r="L151" s="218">
        <v>8.5</v>
      </c>
      <c r="M151" s="224">
        <v>85</v>
      </c>
    </row>
    <row r="152" spans="1:14" ht="31.5" customHeight="1" x14ac:dyDescent="0.3">
      <c r="A152" s="225"/>
      <c r="B152" s="292" t="s">
        <v>79</v>
      </c>
      <c r="C152" s="218">
        <v>992</v>
      </c>
      <c r="D152" s="219" t="s">
        <v>29</v>
      </c>
      <c r="E152" s="219" t="s">
        <v>29</v>
      </c>
      <c r="F152" s="220" t="s">
        <v>97</v>
      </c>
      <c r="G152" s="221" t="s">
        <v>74</v>
      </c>
      <c r="H152" s="221" t="s">
        <v>22</v>
      </c>
      <c r="I152" s="222" t="s">
        <v>131</v>
      </c>
      <c r="J152" s="219" t="s">
        <v>80</v>
      </c>
      <c r="K152" s="217">
        <v>10</v>
      </c>
      <c r="L152" s="218">
        <v>8.5</v>
      </c>
      <c r="M152" s="224">
        <v>85</v>
      </c>
    </row>
    <row r="153" spans="1:14" s="46" customFormat="1" ht="18.75" x14ac:dyDescent="0.3">
      <c r="A153" s="295"/>
      <c r="B153" s="294" t="s">
        <v>18</v>
      </c>
      <c r="C153" s="227">
        <v>992</v>
      </c>
      <c r="D153" s="228" t="s">
        <v>31</v>
      </c>
      <c r="E153" s="228" t="s">
        <v>23</v>
      </c>
      <c r="F153" s="229"/>
      <c r="G153" s="230"/>
      <c r="H153" s="230"/>
      <c r="I153" s="231"/>
      <c r="J153" s="228"/>
      <c r="K153" s="215">
        <f>K154</f>
        <v>5341.4</v>
      </c>
      <c r="L153" s="227">
        <v>5341.2</v>
      </c>
      <c r="M153" s="223">
        <v>99.9</v>
      </c>
      <c r="N153" s="80"/>
    </row>
    <row r="154" spans="1:14" ht="18.75" x14ac:dyDescent="0.3">
      <c r="A154" s="225"/>
      <c r="B154" s="304" t="s">
        <v>19</v>
      </c>
      <c r="C154" s="218">
        <v>992</v>
      </c>
      <c r="D154" s="219" t="s">
        <v>31</v>
      </c>
      <c r="E154" s="219" t="s">
        <v>22</v>
      </c>
      <c r="F154" s="220"/>
      <c r="G154" s="221"/>
      <c r="H154" s="221"/>
      <c r="I154" s="222"/>
      <c r="J154" s="219"/>
      <c r="K154" s="217">
        <f>K155+K157</f>
        <v>5341.4</v>
      </c>
      <c r="L154" s="227">
        <v>5341.2</v>
      </c>
      <c r="M154" s="224">
        <v>99.9</v>
      </c>
    </row>
    <row r="155" spans="1:14" ht="54.75" customHeight="1" x14ac:dyDescent="0.3">
      <c r="A155" s="225"/>
      <c r="B155" s="322" t="s">
        <v>382</v>
      </c>
      <c r="C155" s="218">
        <v>992</v>
      </c>
      <c r="D155" s="219" t="s">
        <v>31</v>
      </c>
      <c r="E155" s="219" t="s">
        <v>22</v>
      </c>
      <c r="F155" s="220" t="s">
        <v>28</v>
      </c>
      <c r="G155" s="221" t="s">
        <v>65</v>
      </c>
      <c r="H155" s="221" t="s">
        <v>23</v>
      </c>
      <c r="I155" s="222" t="s">
        <v>126</v>
      </c>
      <c r="J155" s="219"/>
      <c r="K155" s="217">
        <f>K164+K167</f>
        <v>4640.8999999999996</v>
      </c>
      <c r="L155" s="218">
        <v>4640.8999999999996</v>
      </c>
      <c r="M155" s="224">
        <v>100</v>
      </c>
    </row>
    <row r="156" spans="1:14" ht="18" customHeight="1" x14ac:dyDescent="0.3">
      <c r="A156" s="225"/>
      <c r="B156" s="304" t="s">
        <v>167</v>
      </c>
      <c r="C156" s="218">
        <v>992</v>
      </c>
      <c r="D156" s="219" t="s">
        <v>31</v>
      </c>
      <c r="E156" s="219" t="s">
        <v>22</v>
      </c>
      <c r="F156" s="220" t="s">
        <v>28</v>
      </c>
      <c r="G156" s="221" t="s">
        <v>74</v>
      </c>
      <c r="H156" s="221" t="s">
        <v>23</v>
      </c>
      <c r="I156" s="222" t="s">
        <v>126</v>
      </c>
      <c r="J156" s="219"/>
      <c r="K156" s="217">
        <f>K164+K167</f>
        <v>4640.8999999999996</v>
      </c>
      <c r="L156" s="218">
        <v>4640.8999999999996</v>
      </c>
      <c r="M156" s="224">
        <v>100</v>
      </c>
    </row>
    <row r="157" spans="1:14" ht="18" customHeight="1" x14ac:dyDescent="0.3">
      <c r="A157" s="225"/>
      <c r="B157" s="304" t="s">
        <v>457</v>
      </c>
      <c r="C157" s="218">
        <v>992</v>
      </c>
      <c r="D157" s="219" t="s">
        <v>31</v>
      </c>
      <c r="E157" s="219" t="s">
        <v>22</v>
      </c>
      <c r="F157" s="220" t="s">
        <v>28</v>
      </c>
      <c r="G157" s="221" t="s">
        <v>74</v>
      </c>
      <c r="H157" s="221" t="s">
        <v>22</v>
      </c>
      <c r="I157" s="222" t="s">
        <v>126</v>
      </c>
      <c r="J157" s="219"/>
      <c r="K157" s="217">
        <f>K158+K160</f>
        <v>700.5</v>
      </c>
      <c r="L157" s="218">
        <v>700.3</v>
      </c>
      <c r="M157" s="224">
        <v>99.9</v>
      </c>
    </row>
    <row r="158" spans="1:14" ht="18" customHeight="1" x14ac:dyDescent="0.3">
      <c r="A158" s="225"/>
      <c r="B158" s="304" t="s">
        <v>458</v>
      </c>
      <c r="C158" s="218">
        <v>992</v>
      </c>
      <c r="D158" s="219" t="s">
        <v>31</v>
      </c>
      <c r="E158" s="219" t="s">
        <v>22</v>
      </c>
      <c r="F158" s="220" t="s">
        <v>28</v>
      </c>
      <c r="G158" s="221" t="s">
        <v>74</v>
      </c>
      <c r="H158" s="221" t="s">
        <v>22</v>
      </c>
      <c r="I158" s="222" t="s">
        <v>459</v>
      </c>
      <c r="J158" s="219"/>
      <c r="K158" s="217">
        <f>K159</f>
        <v>357.7</v>
      </c>
      <c r="L158" s="218">
        <v>357.6</v>
      </c>
      <c r="M158" s="224">
        <v>99.9</v>
      </c>
    </row>
    <row r="159" spans="1:14" s="160" customFormat="1" ht="18" customHeight="1" x14ac:dyDescent="0.3">
      <c r="A159" s="225"/>
      <c r="B159" s="304" t="s">
        <v>106</v>
      </c>
      <c r="C159" s="218">
        <v>992</v>
      </c>
      <c r="D159" s="219" t="s">
        <v>31</v>
      </c>
      <c r="E159" s="219" t="s">
        <v>22</v>
      </c>
      <c r="F159" s="220" t="s">
        <v>28</v>
      </c>
      <c r="G159" s="221" t="s">
        <v>74</v>
      </c>
      <c r="H159" s="221" t="s">
        <v>22</v>
      </c>
      <c r="I159" s="222" t="s">
        <v>459</v>
      </c>
      <c r="J159" s="219" t="s">
        <v>107</v>
      </c>
      <c r="K159" s="217">
        <f>143.1+214.6</f>
        <v>357.7</v>
      </c>
      <c r="L159" s="218">
        <v>357.6</v>
      </c>
      <c r="M159" s="225">
        <v>99.9</v>
      </c>
      <c r="N159" s="420"/>
    </row>
    <row r="160" spans="1:14" s="160" customFormat="1" ht="18" customHeight="1" x14ac:dyDescent="0.3">
      <c r="A160" s="225"/>
      <c r="B160" s="304" t="s">
        <v>169</v>
      </c>
      <c r="C160" s="218">
        <v>992</v>
      </c>
      <c r="D160" s="219" t="s">
        <v>31</v>
      </c>
      <c r="E160" s="219" t="s">
        <v>22</v>
      </c>
      <c r="F160" s="220" t="s">
        <v>28</v>
      </c>
      <c r="G160" s="221" t="s">
        <v>74</v>
      </c>
      <c r="H160" s="221" t="s">
        <v>22</v>
      </c>
      <c r="I160" s="222" t="s">
        <v>129</v>
      </c>
      <c r="J160" s="219"/>
      <c r="K160" s="217">
        <f>K161</f>
        <v>342.8</v>
      </c>
      <c r="L160" s="218">
        <v>342.7</v>
      </c>
      <c r="M160" s="225">
        <v>99.9</v>
      </c>
      <c r="N160" s="420"/>
    </row>
    <row r="161" spans="1:14" s="160" customFormat="1" ht="18" customHeight="1" x14ac:dyDescent="0.3">
      <c r="A161" s="225"/>
      <c r="B161" s="304" t="s">
        <v>106</v>
      </c>
      <c r="C161" s="218">
        <v>992</v>
      </c>
      <c r="D161" s="219" t="s">
        <v>31</v>
      </c>
      <c r="E161" s="219" t="s">
        <v>22</v>
      </c>
      <c r="F161" s="220" t="s">
        <v>28</v>
      </c>
      <c r="G161" s="221" t="s">
        <v>74</v>
      </c>
      <c r="H161" s="221" t="s">
        <v>22</v>
      </c>
      <c r="I161" s="222" t="s">
        <v>129</v>
      </c>
      <c r="J161" s="219" t="s">
        <v>107</v>
      </c>
      <c r="K161" s="217">
        <v>342.8</v>
      </c>
      <c r="L161" s="218">
        <v>342.7</v>
      </c>
      <c r="M161" s="225">
        <v>99.9</v>
      </c>
      <c r="N161" s="420"/>
    </row>
    <row r="162" spans="1:14" ht="28.5" customHeight="1" x14ac:dyDescent="0.3">
      <c r="A162" s="225"/>
      <c r="B162" s="304" t="s">
        <v>108</v>
      </c>
      <c r="C162" s="218">
        <v>992</v>
      </c>
      <c r="D162" s="219" t="s">
        <v>31</v>
      </c>
      <c r="E162" s="219" t="s">
        <v>22</v>
      </c>
      <c r="F162" s="220" t="s">
        <v>28</v>
      </c>
      <c r="G162" s="221" t="s">
        <v>74</v>
      </c>
      <c r="H162" s="221" t="s">
        <v>30</v>
      </c>
      <c r="I162" s="222" t="s">
        <v>126</v>
      </c>
      <c r="J162" s="219"/>
      <c r="K162" s="217">
        <f>K164</f>
        <v>4640.8999999999996</v>
      </c>
      <c r="L162" s="218">
        <v>4640.8999999999996</v>
      </c>
      <c r="M162" s="224">
        <v>100</v>
      </c>
    </row>
    <row r="163" spans="1:14" ht="35.25" customHeight="1" x14ac:dyDescent="0.3">
      <c r="A163" s="225"/>
      <c r="B163" s="296" t="s">
        <v>168</v>
      </c>
      <c r="C163" s="218">
        <v>992</v>
      </c>
      <c r="D163" s="219" t="s">
        <v>31</v>
      </c>
      <c r="E163" s="219" t="s">
        <v>22</v>
      </c>
      <c r="F163" s="220" t="s">
        <v>28</v>
      </c>
      <c r="G163" s="221" t="s">
        <v>74</v>
      </c>
      <c r="H163" s="221" t="s">
        <v>30</v>
      </c>
      <c r="I163" s="222" t="s">
        <v>128</v>
      </c>
      <c r="J163" s="219"/>
      <c r="K163" s="217">
        <f>K164</f>
        <v>4640.8999999999996</v>
      </c>
      <c r="L163" s="218">
        <v>4640.8999999999996</v>
      </c>
      <c r="M163" s="224">
        <v>100</v>
      </c>
    </row>
    <row r="164" spans="1:14" s="160" customFormat="1" ht="39.75" customHeight="1" x14ac:dyDescent="0.3">
      <c r="A164" s="225"/>
      <c r="B164" s="304" t="s">
        <v>106</v>
      </c>
      <c r="C164" s="218">
        <v>992</v>
      </c>
      <c r="D164" s="219" t="s">
        <v>31</v>
      </c>
      <c r="E164" s="219" t="s">
        <v>22</v>
      </c>
      <c r="F164" s="220" t="s">
        <v>28</v>
      </c>
      <c r="G164" s="221" t="s">
        <v>74</v>
      </c>
      <c r="H164" s="221" t="s">
        <v>30</v>
      </c>
      <c r="I164" s="222" t="s">
        <v>128</v>
      </c>
      <c r="J164" s="219" t="s">
        <v>107</v>
      </c>
      <c r="K164" s="217">
        <f>5012.4-28.7-342.8</f>
        <v>4640.8999999999996</v>
      </c>
      <c r="L164" s="218">
        <v>4640.8999999999996</v>
      </c>
      <c r="M164" s="225">
        <v>100</v>
      </c>
      <c r="N164" s="420"/>
    </row>
    <row r="165" spans="1:14" ht="18" customHeight="1" x14ac:dyDescent="0.3">
      <c r="A165" s="225"/>
      <c r="B165" s="292" t="s">
        <v>109</v>
      </c>
      <c r="C165" s="218">
        <v>992</v>
      </c>
      <c r="D165" s="219" t="s">
        <v>31</v>
      </c>
      <c r="E165" s="219" t="s">
        <v>22</v>
      </c>
      <c r="F165" s="220" t="s">
        <v>28</v>
      </c>
      <c r="G165" s="221" t="s">
        <v>74</v>
      </c>
      <c r="H165" s="221" t="s">
        <v>31</v>
      </c>
      <c r="I165" s="222" t="s">
        <v>126</v>
      </c>
      <c r="J165" s="219"/>
      <c r="K165" s="217">
        <f>K166</f>
        <v>0</v>
      </c>
      <c r="L165" s="218">
        <v>0</v>
      </c>
      <c r="M165" s="224">
        <v>0</v>
      </c>
    </row>
    <row r="166" spans="1:14" ht="18" customHeight="1" x14ac:dyDescent="0.3">
      <c r="A166" s="225"/>
      <c r="B166" s="233" t="s">
        <v>169</v>
      </c>
      <c r="C166" s="218">
        <v>992</v>
      </c>
      <c r="D166" s="219" t="s">
        <v>31</v>
      </c>
      <c r="E166" s="219" t="s">
        <v>22</v>
      </c>
      <c r="F166" s="220" t="s">
        <v>28</v>
      </c>
      <c r="G166" s="221" t="s">
        <v>74</v>
      </c>
      <c r="H166" s="221" t="s">
        <v>31</v>
      </c>
      <c r="I166" s="222" t="s">
        <v>129</v>
      </c>
      <c r="J166" s="219"/>
      <c r="K166" s="217">
        <f>K167</f>
        <v>0</v>
      </c>
      <c r="L166" s="218">
        <v>0</v>
      </c>
      <c r="M166" s="224">
        <v>0</v>
      </c>
    </row>
    <row r="167" spans="1:14" ht="30" customHeight="1" x14ac:dyDescent="0.3">
      <c r="A167" s="225"/>
      <c r="B167" s="233" t="s">
        <v>79</v>
      </c>
      <c r="C167" s="218">
        <v>992</v>
      </c>
      <c r="D167" s="219" t="s">
        <v>31</v>
      </c>
      <c r="E167" s="219" t="s">
        <v>22</v>
      </c>
      <c r="F167" s="220" t="s">
        <v>28</v>
      </c>
      <c r="G167" s="221" t="s">
        <v>74</v>
      </c>
      <c r="H167" s="221" t="s">
        <v>31</v>
      </c>
      <c r="I167" s="222" t="s">
        <v>129</v>
      </c>
      <c r="J167" s="219" t="s">
        <v>80</v>
      </c>
      <c r="K167" s="217">
        <f>40-40</f>
        <v>0</v>
      </c>
      <c r="L167" s="218">
        <v>0</v>
      </c>
      <c r="M167" s="224">
        <v>0</v>
      </c>
    </row>
    <row r="168" spans="1:14" s="46" customFormat="1" ht="18.75" x14ac:dyDescent="0.3">
      <c r="A168" s="295"/>
      <c r="B168" s="294" t="s">
        <v>38</v>
      </c>
      <c r="C168" s="227">
        <v>992</v>
      </c>
      <c r="D168" s="228">
        <v>10</v>
      </c>
      <c r="E168" s="228" t="s">
        <v>23</v>
      </c>
      <c r="F168" s="229"/>
      <c r="G168" s="230"/>
      <c r="H168" s="221"/>
      <c r="I168" s="231"/>
      <c r="J168" s="228"/>
      <c r="K168" s="215">
        <f>K169+K174</f>
        <v>473</v>
      </c>
      <c r="L168" s="559">
        <f>$K$168</f>
        <v>473</v>
      </c>
      <c r="M168" s="223">
        <v>100</v>
      </c>
      <c r="N168" s="80"/>
    </row>
    <row r="169" spans="1:14" ht="18.75" x14ac:dyDescent="0.3">
      <c r="A169" s="225"/>
      <c r="B169" s="323" t="s">
        <v>39</v>
      </c>
      <c r="C169" s="218">
        <v>992</v>
      </c>
      <c r="D169" s="219">
        <v>10</v>
      </c>
      <c r="E169" s="219" t="s">
        <v>22</v>
      </c>
      <c r="F169" s="220"/>
      <c r="G169" s="221"/>
      <c r="H169" s="221"/>
      <c r="I169" s="222"/>
      <c r="J169" s="219"/>
      <c r="K169" s="217">
        <f>K173</f>
        <v>453</v>
      </c>
      <c r="L169" s="218">
        <v>453</v>
      </c>
      <c r="M169" s="224">
        <v>100</v>
      </c>
    </row>
    <row r="170" spans="1:14" ht="18.75" x14ac:dyDescent="0.3">
      <c r="A170" s="225"/>
      <c r="B170" s="292" t="s">
        <v>57</v>
      </c>
      <c r="C170" s="218">
        <v>992</v>
      </c>
      <c r="D170" s="219">
        <v>10</v>
      </c>
      <c r="E170" s="219" t="s">
        <v>22</v>
      </c>
      <c r="F170" s="220" t="s">
        <v>78</v>
      </c>
      <c r="G170" s="221" t="s">
        <v>65</v>
      </c>
      <c r="H170" s="221" t="s">
        <v>23</v>
      </c>
      <c r="I170" s="222" t="s">
        <v>126</v>
      </c>
      <c r="J170" s="219"/>
      <c r="K170" s="217">
        <f>K173</f>
        <v>453</v>
      </c>
      <c r="L170" s="218">
        <v>453</v>
      </c>
      <c r="M170" s="224">
        <v>100</v>
      </c>
    </row>
    <row r="171" spans="1:14" ht="26.25" customHeight="1" x14ac:dyDescent="0.3">
      <c r="A171" s="225"/>
      <c r="B171" s="292" t="s">
        <v>50</v>
      </c>
      <c r="C171" s="218">
        <v>992</v>
      </c>
      <c r="D171" s="219">
        <v>10</v>
      </c>
      <c r="E171" s="219" t="s">
        <v>22</v>
      </c>
      <c r="F171" s="220" t="s">
        <v>78</v>
      </c>
      <c r="G171" s="221" t="s">
        <v>89</v>
      </c>
      <c r="H171" s="221" t="s">
        <v>23</v>
      </c>
      <c r="I171" s="222" t="s">
        <v>126</v>
      </c>
      <c r="J171" s="219"/>
      <c r="K171" s="217">
        <f>K173</f>
        <v>453</v>
      </c>
      <c r="L171" s="218">
        <v>453</v>
      </c>
      <c r="M171" s="224">
        <v>100</v>
      </c>
    </row>
    <row r="172" spans="1:14" ht="18.75" x14ac:dyDescent="0.3">
      <c r="A172" s="225"/>
      <c r="B172" s="292" t="s">
        <v>110</v>
      </c>
      <c r="C172" s="218">
        <v>992</v>
      </c>
      <c r="D172" s="219">
        <v>10</v>
      </c>
      <c r="E172" s="219" t="s">
        <v>22</v>
      </c>
      <c r="F172" s="220" t="s">
        <v>78</v>
      </c>
      <c r="G172" s="221" t="s">
        <v>89</v>
      </c>
      <c r="H172" s="221" t="s">
        <v>23</v>
      </c>
      <c r="I172" s="222" t="s">
        <v>141</v>
      </c>
      <c r="J172" s="219"/>
      <c r="K172" s="217">
        <f>K173</f>
        <v>453</v>
      </c>
      <c r="L172" s="218">
        <v>453</v>
      </c>
      <c r="M172" s="224">
        <v>100</v>
      </c>
    </row>
    <row r="173" spans="1:14" ht="18.75" x14ac:dyDescent="0.3">
      <c r="A173" s="225"/>
      <c r="B173" s="369" t="s">
        <v>111</v>
      </c>
      <c r="C173" s="218">
        <v>992</v>
      </c>
      <c r="D173" s="219">
        <v>10</v>
      </c>
      <c r="E173" s="219" t="s">
        <v>22</v>
      </c>
      <c r="F173" s="220" t="s">
        <v>78</v>
      </c>
      <c r="G173" s="221" t="s">
        <v>89</v>
      </c>
      <c r="H173" s="221" t="s">
        <v>23</v>
      </c>
      <c r="I173" s="222" t="s">
        <v>141</v>
      </c>
      <c r="J173" s="219" t="s">
        <v>112</v>
      </c>
      <c r="K173" s="217">
        <v>453</v>
      </c>
      <c r="L173" s="218">
        <v>453</v>
      </c>
      <c r="M173" s="224">
        <v>100</v>
      </c>
    </row>
    <row r="174" spans="1:14" s="46" customFormat="1" ht="24" customHeight="1" x14ac:dyDescent="0.3">
      <c r="A174" s="295"/>
      <c r="B174" s="294" t="s">
        <v>113</v>
      </c>
      <c r="C174" s="227">
        <v>992</v>
      </c>
      <c r="D174" s="228" t="s">
        <v>97</v>
      </c>
      <c r="E174" s="228" t="s">
        <v>26</v>
      </c>
      <c r="F174" s="229"/>
      <c r="G174" s="230"/>
      <c r="H174" s="230"/>
      <c r="I174" s="231"/>
      <c r="J174" s="228"/>
      <c r="K174" s="215">
        <f>K178</f>
        <v>20</v>
      </c>
      <c r="L174" s="559">
        <f>$K$174</f>
        <v>20</v>
      </c>
      <c r="M174" s="223">
        <v>100</v>
      </c>
      <c r="N174" s="80"/>
    </row>
    <row r="175" spans="1:14" ht="52.5" customHeight="1" x14ac:dyDescent="0.3">
      <c r="A175" s="225"/>
      <c r="B175" s="304" t="s">
        <v>340</v>
      </c>
      <c r="C175" s="218">
        <v>992</v>
      </c>
      <c r="D175" s="219" t="s">
        <v>97</v>
      </c>
      <c r="E175" s="219" t="s">
        <v>26</v>
      </c>
      <c r="F175" s="220" t="s">
        <v>40</v>
      </c>
      <c r="G175" s="221" t="s">
        <v>65</v>
      </c>
      <c r="H175" s="221" t="s">
        <v>23</v>
      </c>
      <c r="I175" s="222" t="s">
        <v>126</v>
      </c>
      <c r="J175" s="219"/>
      <c r="K175" s="217">
        <f>K178</f>
        <v>20</v>
      </c>
      <c r="L175" s="560">
        <f t="shared" ref="L175:L178" si="4">$K$175</f>
        <v>20</v>
      </c>
      <c r="M175" s="224">
        <v>100</v>
      </c>
    </row>
    <row r="176" spans="1:14" ht="29.25" customHeight="1" x14ac:dyDescent="0.3">
      <c r="A176" s="225"/>
      <c r="B176" s="304" t="s">
        <v>155</v>
      </c>
      <c r="C176" s="218">
        <v>992</v>
      </c>
      <c r="D176" s="219" t="s">
        <v>97</v>
      </c>
      <c r="E176" s="219" t="s">
        <v>26</v>
      </c>
      <c r="F176" s="220" t="s">
        <v>40</v>
      </c>
      <c r="G176" s="221" t="s">
        <v>74</v>
      </c>
      <c r="H176" s="221" t="s">
        <v>23</v>
      </c>
      <c r="I176" s="222" t="s">
        <v>126</v>
      </c>
      <c r="J176" s="219"/>
      <c r="K176" s="217">
        <f>K178</f>
        <v>20</v>
      </c>
      <c r="L176" s="560">
        <f t="shared" si="4"/>
        <v>20</v>
      </c>
      <c r="M176" s="224">
        <v>100</v>
      </c>
    </row>
    <row r="177" spans="1:256" ht="31.5" customHeight="1" x14ac:dyDescent="0.3">
      <c r="A177" s="225"/>
      <c r="B177" s="304" t="s">
        <v>155</v>
      </c>
      <c r="C177" s="218">
        <v>992</v>
      </c>
      <c r="D177" s="219" t="s">
        <v>97</v>
      </c>
      <c r="E177" s="219" t="s">
        <v>26</v>
      </c>
      <c r="F177" s="220" t="s">
        <v>40</v>
      </c>
      <c r="G177" s="221" t="s">
        <v>74</v>
      </c>
      <c r="H177" s="221" t="s">
        <v>23</v>
      </c>
      <c r="I177" s="222" t="s">
        <v>150</v>
      </c>
      <c r="J177" s="219"/>
      <c r="K177" s="217">
        <f>K178</f>
        <v>20</v>
      </c>
      <c r="L177" s="560">
        <f t="shared" si="4"/>
        <v>20</v>
      </c>
      <c r="M177" s="224">
        <v>100</v>
      </c>
    </row>
    <row r="178" spans="1:256" ht="48" customHeight="1" x14ac:dyDescent="0.3">
      <c r="A178" s="225"/>
      <c r="B178" s="304" t="s">
        <v>106</v>
      </c>
      <c r="C178" s="218">
        <v>992</v>
      </c>
      <c r="D178" s="219" t="s">
        <v>97</v>
      </c>
      <c r="E178" s="219" t="s">
        <v>26</v>
      </c>
      <c r="F178" s="220" t="s">
        <v>40</v>
      </c>
      <c r="G178" s="221" t="s">
        <v>74</v>
      </c>
      <c r="H178" s="221" t="s">
        <v>23</v>
      </c>
      <c r="I178" s="222" t="s">
        <v>150</v>
      </c>
      <c r="J178" s="219" t="s">
        <v>107</v>
      </c>
      <c r="K178" s="217">
        <v>20</v>
      </c>
      <c r="L178" s="560">
        <f t="shared" si="4"/>
        <v>20</v>
      </c>
      <c r="M178" s="224">
        <v>100</v>
      </c>
    </row>
    <row r="179" spans="1:256" s="46" customFormat="1" ht="18.75" x14ac:dyDescent="0.3">
      <c r="A179" s="295"/>
      <c r="B179" s="294" t="s">
        <v>208</v>
      </c>
      <c r="C179" s="227">
        <v>992</v>
      </c>
      <c r="D179" s="228">
        <v>11</v>
      </c>
      <c r="E179" s="228" t="s">
        <v>23</v>
      </c>
      <c r="F179" s="229"/>
      <c r="G179" s="230"/>
      <c r="H179" s="221"/>
      <c r="I179" s="231"/>
      <c r="J179" s="228"/>
      <c r="K179" s="215">
        <f>K180</f>
        <v>147.5</v>
      </c>
      <c r="L179" s="227">
        <v>147.19999999999999</v>
      </c>
      <c r="M179" s="223">
        <v>99.8</v>
      </c>
      <c r="N179" s="80"/>
    </row>
    <row r="180" spans="1:256" ht="18.75" x14ac:dyDescent="0.3">
      <c r="A180" s="225"/>
      <c r="B180" s="304" t="s">
        <v>43</v>
      </c>
      <c r="C180" s="218">
        <v>992</v>
      </c>
      <c r="D180" s="219">
        <v>11</v>
      </c>
      <c r="E180" s="219" t="s">
        <v>24</v>
      </c>
      <c r="F180" s="220" t="s">
        <v>31</v>
      </c>
      <c r="G180" s="221" t="s">
        <v>74</v>
      </c>
      <c r="H180" s="221" t="s">
        <v>23</v>
      </c>
      <c r="I180" s="222" t="s">
        <v>126</v>
      </c>
      <c r="J180" s="219"/>
      <c r="K180" s="217">
        <f>K181</f>
        <v>147.5</v>
      </c>
      <c r="L180" s="218">
        <v>147.19999999999999</v>
      </c>
      <c r="M180" s="224">
        <v>99.8</v>
      </c>
    </row>
    <row r="181" spans="1:256" ht="37.5" x14ac:dyDescent="0.3">
      <c r="A181" s="225"/>
      <c r="B181" s="304" t="s">
        <v>295</v>
      </c>
      <c r="C181" s="218">
        <v>992</v>
      </c>
      <c r="D181" s="219">
        <v>11</v>
      </c>
      <c r="E181" s="219" t="s">
        <v>24</v>
      </c>
      <c r="F181" s="220" t="s">
        <v>31</v>
      </c>
      <c r="G181" s="221" t="s">
        <v>74</v>
      </c>
      <c r="H181" s="221" t="s">
        <v>23</v>
      </c>
      <c r="I181" s="222" t="s">
        <v>126</v>
      </c>
      <c r="J181" s="219"/>
      <c r="K181" s="217">
        <f>K182</f>
        <v>147.5</v>
      </c>
      <c r="L181" s="218">
        <v>147.19999999999999</v>
      </c>
      <c r="M181" s="224">
        <v>99.8</v>
      </c>
    </row>
    <row r="182" spans="1:256" ht="32.25" customHeight="1" x14ac:dyDescent="0.3">
      <c r="A182" s="225"/>
      <c r="B182" s="304" t="s">
        <v>213</v>
      </c>
      <c r="C182" s="218">
        <v>992</v>
      </c>
      <c r="D182" s="219" t="s">
        <v>42</v>
      </c>
      <c r="E182" s="219" t="s">
        <v>24</v>
      </c>
      <c r="F182" s="220" t="s">
        <v>31</v>
      </c>
      <c r="G182" s="221" t="s">
        <v>74</v>
      </c>
      <c r="H182" s="221" t="s">
        <v>23</v>
      </c>
      <c r="I182" s="222" t="s">
        <v>126</v>
      </c>
      <c r="J182" s="219"/>
      <c r="K182" s="217">
        <f>K183</f>
        <v>147.5</v>
      </c>
      <c r="L182" s="218">
        <v>147.19999999999999</v>
      </c>
      <c r="M182" s="224">
        <v>99.8</v>
      </c>
    </row>
    <row r="183" spans="1:256" ht="33" customHeight="1" x14ac:dyDescent="0.3">
      <c r="A183" s="225"/>
      <c r="B183" s="292" t="s">
        <v>114</v>
      </c>
      <c r="C183" s="218">
        <v>992</v>
      </c>
      <c r="D183" s="219" t="s">
        <v>42</v>
      </c>
      <c r="E183" s="219" t="s">
        <v>24</v>
      </c>
      <c r="F183" s="220" t="s">
        <v>31</v>
      </c>
      <c r="G183" s="221" t="s">
        <v>74</v>
      </c>
      <c r="H183" s="221" t="s">
        <v>26</v>
      </c>
      <c r="I183" s="222" t="s">
        <v>130</v>
      </c>
      <c r="J183" s="219"/>
      <c r="K183" s="217">
        <f>K184+K185</f>
        <v>147.5</v>
      </c>
      <c r="L183" s="218">
        <v>147.19999999999999</v>
      </c>
      <c r="M183" s="224">
        <v>99.8</v>
      </c>
    </row>
    <row r="184" spans="1:256" s="160" customFormat="1" ht="64.5" customHeight="1" x14ac:dyDescent="0.3">
      <c r="A184" s="225"/>
      <c r="B184" s="292" t="s">
        <v>75</v>
      </c>
      <c r="C184" s="218">
        <v>992</v>
      </c>
      <c r="D184" s="219" t="s">
        <v>42</v>
      </c>
      <c r="E184" s="219" t="s">
        <v>24</v>
      </c>
      <c r="F184" s="220" t="s">
        <v>31</v>
      </c>
      <c r="G184" s="221" t="s">
        <v>74</v>
      </c>
      <c r="H184" s="221" t="s">
        <v>26</v>
      </c>
      <c r="I184" s="222" t="s">
        <v>130</v>
      </c>
      <c r="J184" s="219" t="s">
        <v>76</v>
      </c>
      <c r="K184" s="217">
        <f>233.6-26-60.1</f>
        <v>147.5</v>
      </c>
      <c r="L184" s="218">
        <v>147.19999999999999</v>
      </c>
      <c r="M184" s="225">
        <v>99.8</v>
      </c>
      <c r="N184" s="420"/>
    </row>
    <row r="185" spans="1:256" s="476" customFormat="1" ht="0.75" hidden="1" customHeight="1" x14ac:dyDescent="0.3">
      <c r="A185" s="473"/>
      <c r="B185" s="474" t="s">
        <v>79</v>
      </c>
      <c r="C185" s="433">
        <v>992</v>
      </c>
      <c r="D185" s="434" t="s">
        <v>42</v>
      </c>
      <c r="E185" s="434" t="s">
        <v>24</v>
      </c>
      <c r="F185" s="435" t="s">
        <v>31</v>
      </c>
      <c r="G185" s="436" t="s">
        <v>74</v>
      </c>
      <c r="H185" s="436" t="s">
        <v>26</v>
      </c>
      <c r="I185" s="437" t="s">
        <v>130</v>
      </c>
      <c r="J185" s="434" t="s">
        <v>80</v>
      </c>
      <c r="K185" s="438">
        <f>30-30</f>
        <v>0</v>
      </c>
      <c r="L185" s="433"/>
      <c r="M185" s="473"/>
      <c r="N185" s="475"/>
    </row>
    <row r="186" spans="1:256" s="46" customFormat="1" ht="24" customHeight="1" x14ac:dyDescent="0.3">
      <c r="A186" s="295"/>
      <c r="B186" s="294" t="s">
        <v>44</v>
      </c>
      <c r="C186" s="227">
        <v>992</v>
      </c>
      <c r="D186" s="228" t="s">
        <v>40</v>
      </c>
      <c r="E186" s="228" t="s">
        <v>23</v>
      </c>
      <c r="F186" s="229"/>
      <c r="G186" s="230"/>
      <c r="H186" s="230"/>
      <c r="I186" s="231"/>
      <c r="J186" s="228"/>
      <c r="K186" s="215">
        <f>K191</f>
        <v>81.3</v>
      </c>
      <c r="L186" s="227">
        <v>81.2</v>
      </c>
      <c r="M186" s="223">
        <v>99.8</v>
      </c>
      <c r="N186" s="80"/>
    </row>
    <row r="187" spans="1:256" ht="18.75" x14ac:dyDescent="0.3">
      <c r="A187" s="225"/>
      <c r="B187" s="304" t="s">
        <v>45</v>
      </c>
      <c r="C187" s="218">
        <v>992</v>
      </c>
      <c r="D187" s="219" t="s">
        <v>40</v>
      </c>
      <c r="E187" s="219" t="s">
        <v>24</v>
      </c>
      <c r="F187" s="220"/>
      <c r="G187" s="221"/>
      <c r="H187" s="221"/>
      <c r="I187" s="222"/>
      <c r="J187" s="219"/>
      <c r="K187" s="217">
        <f>K191</f>
        <v>81.3</v>
      </c>
      <c r="L187" s="218">
        <v>81.2</v>
      </c>
      <c r="M187" s="224">
        <v>99.8</v>
      </c>
    </row>
    <row r="188" spans="1:256" ht="37.5" x14ac:dyDescent="0.3">
      <c r="A188" s="225"/>
      <c r="B188" s="233" t="s">
        <v>375</v>
      </c>
      <c r="C188" s="218">
        <v>992</v>
      </c>
      <c r="D188" s="219" t="s">
        <v>40</v>
      </c>
      <c r="E188" s="219" t="s">
        <v>24</v>
      </c>
      <c r="F188" s="220" t="s">
        <v>98</v>
      </c>
      <c r="G188" s="221" t="s">
        <v>65</v>
      </c>
      <c r="H188" s="221" t="s">
        <v>23</v>
      </c>
      <c r="I188" s="222" t="s">
        <v>126</v>
      </c>
      <c r="J188" s="219"/>
      <c r="K188" s="217">
        <f>K191</f>
        <v>81.3</v>
      </c>
      <c r="L188" s="218">
        <v>81.2</v>
      </c>
      <c r="M188" s="224">
        <v>99.8</v>
      </c>
    </row>
    <row r="189" spans="1:256" ht="30" customHeight="1" x14ac:dyDescent="0.3">
      <c r="A189" s="225"/>
      <c r="B189" s="304" t="s">
        <v>115</v>
      </c>
      <c r="C189" s="218">
        <v>992</v>
      </c>
      <c r="D189" s="219" t="s">
        <v>40</v>
      </c>
      <c r="E189" s="219" t="s">
        <v>24</v>
      </c>
      <c r="F189" s="220" t="s">
        <v>98</v>
      </c>
      <c r="G189" s="221" t="s">
        <v>74</v>
      </c>
      <c r="H189" s="221" t="s">
        <v>23</v>
      </c>
      <c r="I189" s="222" t="s">
        <v>126</v>
      </c>
      <c r="J189" s="219"/>
      <c r="K189" s="217">
        <f>K190</f>
        <v>81.3</v>
      </c>
      <c r="L189" s="218">
        <v>81.2</v>
      </c>
      <c r="M189" s="224">
        <v>99.8</v>
      </c>
    </row>
    <row r="190" spans="1:256" ht="33" customHeight="1" x14ac:dyDescent="0.3">
      <c r="A190" s="225"/>
      <c r="B190" s="292" t="s">
        <v>56</v>
      </c>
      <c r="C190" s="218">
        <v>992</v>
      </c>
      <c r="D190" s="219" t="s">
        <v>40</v>
      </c>
      <c r="E190" s="219" t="s">
        <v>24</v>
      </c>
      <c r="F190" s="220" t="s">
        <v>98</v>
      </c>
      <c r="G190" s="221" t="s">
        <v>74</v>
      </c>
      <c r="H190" s="221" t="s">
        <v>23</v>
      </c>
      <c r="I190" s="222" t="s">
        <v>133</v>
      </c>
      <c r="J190" s="219"/>
      <c r="K190" s="217">
        <f>K191</f>
        <v>81.3</v>
      </c>
      <c r="L190" s="218">
        <v>81.2</v>
      </c>
      <c r="M190" s="224">
        <v>99.8</v>
      </c>
    </row>
    <row r="191" spans="1:256" ht="18.75" x14ac:dyDescent="0.3">
      <c r="A191" s="225"/>
      <c r="B191" s="233" t="s">
        <v>79</v>
      </c>
      <c r="C191" s="218">
        <v>992</v>
      </c>
      <c r="D191" s="219" t="s">
        <v>40</v>
      </c>
      <c r="E191" s="219" t="s">
        <v>24</v>
      </c>
      <c r="F191" s="220" t="s">
        <v>98</v>
      </c>
      <c r="G191" s="221" t="s">
        <v>74</v>
      </c>
      <c r="H191" s="221" t="s">
        <v>23</v>
      </c>
      <c r="I191" s="222" t="s">
        <v>133</v>
      </c>
      <c r="J191" s="219" t="s">
        <v>80</v>
      </c>
      <c r="K191" s="217">
        <f>150-68.7</f>
        <v>81.3</v>
      </c>
      <c r="L191" s="218">
        <v>81.2</v>
      </c>
      <c r="M191" s="224">
        <v>99.8</v>
      </c>
    </row>
    <row r="192" spans="1:256" s="69" customFormat="1" ht="36" customHeight="1" x14ac:dyDescent="0.3">
      <c r="A192" s="370"/>
      <c r="B192" s="324" t="s">
        <v>445</v>
      </c>
      <c r="C192" s="325">
        <v>992</v>
      </c>
      <c r="D192" s="326" t="s">
        <v>41</v>
      </c>
      <c r="E192" s="327" t="s">
        <v>23</v>
      </c>
      <c r="F192" s="328"/>
      <c r="G192" s="329"/>
      <c r="H192" s="329"/>
      <c r="I192" s="330"/>
      <c r="J192" s="331"/>
      <c r="K192" s="332">
        <f>K197</f>
        <v>1</v>
      </c>
      <c r="L192" s="566">
        <v>0.8</v>
      </c>
      <c r="M192" s="567">
        <f>L192/K192*100</f>
        <v>80</v>
      </c>
      <c r="N192" s="84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  <c r="AB192" s="71"/>
      <c r="AC192" s="71"/>
      <c r="AD192" s="71"/>
      <c r="AE192" s="71"/>
      <c r="AF192" s="71"/>
      <c r="AG192" s="71"/>
      <c r="AH192" s="71"/>
      <c r="AI192" s="71"/>
      <c r="AJ192" s="71"/>
      <c r="AK192" s="71"/>
      <c r="AL192" s="71"/>
      <c r="AM192" s="71"/>
      <c r="AN192" s="71"/>
      <c r="AO192" s="71"/>
      <c r="AP192" s="71"/>
      <c r="AQ192" s="71"/>
      <c r="AR192" s="71"/>
      <c r="AS192" s="71"/>
      <c r="AT192" s="71"/>
      <c r="AU192" s="71"/>
      <c r="AV192" s="71"/>
      <c r="AW192" s="71"/>
      <c r="AX192" s="71"/>
      <c r="AY192" s="71"/>
      <c r="AZ192" s="71"/>
      <c r="BA192" s="71"/>
      <c r="BB192" s="71"/>
      <c r="BC192" s="71"/>
      <c r="BD192" s="71"/>
      <c r="BE192" s="71"/>
      <c r="BF192" s="71"/>
      <c r="BG192" s="71"/>
      <c r="BH192" s="71"/>
      <c r="BI192" s="71"/>
      <c r="BJ192" s="71"/>
      <c r="BK192" s="71"/>
      <c r="BL192" s="71"/>
      <c r="BM192" s="71"/>
      <c r="BN192" s="71"/>
      <c r="BO192" s="71"/>
      <c r="BP192" s="71"/>
      <c r="BQ192" s="71"/>
      <c r="BR192" s="71"/>
      <c r="BS192" s="71"/>
      <c r="BT192" s="71"/>
      <c r="BU192" s="71"/>
      <c r="BV192" s="71"/>
      <c r="BW192" s="71"/>
      <c r="BX192" s="71"/>
      <c r="BY192" s="71"/>
      <c r="BZ192" s="71"/>
      <c r="CA192" s="71"/>
      <c r="CB192" s="71"/>
      <c r="CC192" s="71"/>
      <c r="CD192" s="71"/>
      <c r="CE192" s="71"/>
      <c r="CF192" s="71"/>
      <c r="CG192" s="71"/>
      <c r="CH192" s="71"/>
      <c r="CI192" s="71"/>
      <c r="CJ192" s="71"/>
      <c r="CK192" s="71"/>
      <c r="CL192" s="71"/>
      <c r="CM192" s="71"/>
      <c r="CN192" s="71"/>
      <c r="CO192" s="71"/>
      <c r="CP192" s="71"/>
      <c r="CQ192" s="71"/>
      <c r="CR192" s="71"/>
      <c r="CS192" s="71"/>
      <c r="CT192" s="71"/>
      <c r="CU192" s="71"/>
      <c r="CV192" s="71"/>
      <c r="CW192" s="71"/>
      <c r="CX192" s="71"/>
      <c r="CY192" s="71"/>
      <c r="CZ192" s="71"/>
      <c r="DA192" s="71"/>
      <c r="DB192" s="71"/>
      <c r="DC192" s="71"/>
      <c r="DD192" s="71"/>
      <c r="DE192" s="71"/>
      <c r="DF192" s="71"/>
      <c r="DG192" s="71"/>
      <c r="DH192" s="71"/>
      <c r="DI192" s="71"/>
      <c r="DJ192" s="71"/>
      <c r="DK192" s="71"/>
      <c r="DL192" s="71"/>
      <c r="DM192" s="71"/>
      <c r="DN192" s="71"/>
      <c r="DO192" s="71"/>
      <c r="DP192" s="71"/>
      <c r="DQ192" s="71"/>
      <c r="DR192" s="71"/>
      <c r="DS192" s="71"/>
      <c r="DT192" s="71"/>
      <c r="DU192" s="71"/>
      <c r="DV192" s="71"/>
      <c r="DW192" s="71"/>
      <c r="DX192" s="71"/>
      <c r="DY192" s="71"/>
      <c r="DZ192" s="71"/>
      <c r="EA192" s="71"/>
      <c r="EB192" s="71"/>
      <c r="EC192" s="71"/>
      <c r="ED192" s="71"/>
      <c r="EE192" s="71"/>
      <c r="EF192" s="71"/>
      <c r="EG192" s="71"/>
      <c r="EH192" s="71"/>
      <c r="EI192" s="71"/>
      <c r="EJ192" s="71"/>
      <c r="EK192" s="71"/>
      <c r="EL192" s="71"/>
      <c r="EM192" s="71"/>
      <c r="EN192" s="71"/>
      <c r="EO192" s="71"/>
      <c r="EP192" s="71"/>
      <c r="EQ192" s="71"/>
      <c r="ER192" s="71"/>
      <c r="ES192" s="71"/>
      <c r="ET192" s="71"/>
      <c r="EU192" s="71"/>
      <c r="EV192" s="71"/>
      <c r="EW192" s="71"/>
      <c r="EX192" s="71"/>
      <c r="EY192" s="71"/>
      <c r="EZ192" s="71"/>
      <c r="FA192" s="71"/>
      <c r="FB192" s="71"/>
      <c r="FC192" s="71"/>
      <c r="FD192" s="71"/>
      <c r="FE192" s="71"/>
      <c r="FF192" s="71"/>
      <c r="FG192" s="71"/>
      <c r="FH192" s="71"/>
      <c r="FI192" s="71"/>
      <c r="FJ192" s="71"/>
      <c r="FK192" s="71"/>
      <c r="FL192" s="71"/>
      <c r="FM192" s="71"/>
      <c r="FN192" s="71"/>
      <c r="FO192" s="71"/>
      <c r="FP192" s="71"/>
      <c r="FQ192" s="71"/>
      <c r="FR192" s="71"/>
      <c r="FS192" s="71"/>
      <c r="FT192" s="71"/>
      <c r="FU192" s="71"/>
      <c r="FV192" s="71"/>
      <c r="FW192" s="71"/>
      <c r="FX192" s="71"/>
      <c r="FY192" s="71"/>
      <c r="FZ192" s="71"/>
      <c r="GA192" s="71"/>
      <c r="GB192" s="71"/>
      <c r="GC192" s="71"/>
      <c r="GD192" s="71"/>
      <c r="GE192" s="71"/>
      <c r="GF192" s="71"/>
      <c r="GG192" s="71"/>
      <c r="GH192" s="71"/>
      <c r="GI192" s="71"/>
      <c r="GJ192" s="71"/>
      <c r="GK192" s="71"/>
      <c r="GL192" s="71"/>
      <c r="GM192" s="71"/>
      <c r="GN192" s="71"/>
      <c r="GO192" s="71"/>
      <c r="GP192" s="71"/>
      <c r="GQ192" s="71"/>
      <c r="GR192" s="71"/>
      <c r="GS192" s="71"/>
      <c r="GT192" s="71"/>
      <c r="GU192" s="71"/>
      <c r="GV192" s="71"/>
      <c r="GW192" s="71"/>
      <c r="GX192" s="71"/>
      <c r="GY192" s="71"/>
      <c r="GZ192" s="71"/>
      <c r="HA192" s="71"/>
      <c r="HB192" s="71"/>
      <c r="HC192" s="71"/>
      <c r="HD192" s="71"/>
      <c r="HE192" s="71"/>
      <c r="HF192" s="71"/>
      <c r="HG192" s="71"/>
      <c r="HH192" s="71"/>
      <c r="HI192" s="71"/>
      <c r="HJ192" s="71"/>
      <c r="HK192" s="71"/>
      <c r="HL192" s="71"/>
      <c r="HM192" s="71"/>
      <c r="HN192" s="71"/>
      <c r="HO192" s="71"/>
      <c r="HP192" s="71"/>
      <c r="HQ192" s="71"/>
      <c r="HR192" s="71"/>
      <c r="HS192" s="71"/>
      <c r="HT192" s="71"/>
      <c r="HU192" s="71"/>
      <c r="HV192" s="71"/>
      <c r="HW192" s="71"/>
      <c r="HX192" s="71"/>
      <c r="HY192" s="71"/>
      <c r="HZ192" s="71"/>
      <c r="IA192" s="71"/>
      <c r="IB192" s="71"/>
      <c r="IC192" s="71"/>
      <c r="ID192" s="71"/>
      <c r="IE192" s="71"/>
      <c r="IF192" s="71"/>
      <c r="IG192" s="71"/>
      <c r="IH192" s="71"/>
      <c r="II192" s="71"/>
      <c r="IJ192" s="71"/>
      <c r="IK192" s="71"/>
      <c r="IL192" s="71"/>
      <c r="IM192" s="71"/>
      <c r="IN192" s="71"/>
      <c r="IO192" s="71"/>
      <c r="IP192" s="71"/>
      <c r="IQ192" s="71"/>
      <c r="IR192" s="71"/>
      <c r="IS192" s="71"/>
      <c r="IT192" s="71"/>
      <c r="IU192" s="71"/>
      <c r="IV192" s="71"/>
    </row>
    <row r="193" spans="1:256" customFormat="1" ht="31.5" customHeight="1" x14ac:dyDescent="0.3">
      <c r="A193" s="371"/>
      <c r="B193" s="333" t="s">
        <v>446</v>
      </c>
      <c r="C193" s="334">
        <v>992</v>
      </c>
      <c r="D193" s="335" t="s">
        <v>41</v>
      </c>
      <c r="E193" s="336" t="s">
        <v>22</v>
      </c>
      <c r="F193" s="337"/>
      <c r="G193" s="338"/>
      <c r="H193" s="338"/>
      <c r="I193" s="339"/>
      <c r="J193" s="340"/>
      <c r="K193" s="341">
        <f>K196</f>
        <v>1</v>
      </c>
      <c r="L193" s="344">
        <v>0.8</v>
      </c>
      <c r="M193" s="568">
        <v>80</v>
      </c>
      <c r="N193" s="85"/>
      <c r="O193" s="72"/>
      <c r="P193" s="72"/>
      <c r="Q193" s="72"/>
      <c r="R193" s="72"/>
      <c r="S193" s="72"/>
      <c r="T193" s="72"/>
      <c r="U193" s="72"/>
      <c r="V193" s="72"/>
      <c r="W193" s="72"/>
      <c r="X193" s="72"/>
      <c r="Y193" s="72"/>
      <c r="Z193" s="72"/>
      <c r="AA193" s="72"/>
      <c r="AB193" s="72"/>
      <c r="AC193" s="72"/>
      <c r="AD193" s="72"/>
      <c r="AE193" s="72"/>
      <c r="AF193" s="72"/>
      <c r="AG193" s="72"/>
      <c r="AH193" s="72"/>
      <c r="AI193" s="72"/>
      <c r="AJ193" s="72"/>
      <c r="AK193" s="72"/>
      <c r="AL193" s="72"/>
      <c r="AM193" s="72"/>
      <c r="AN193" s="72"/>
      <c r="AO193" s="72"/>
      <c r="AP193" s="72"/>
      <c r="AQ193" s="72"/>
      <c r="AR193" s="72"/>
      <c r="AS193" s="72"/>
      <c r="AT193" s="72"/>
      <c r="AU193" s="72"/>
      <c r="AV193" s="72"/>
      <c r="AW193" s="72"/>
      <c r="AX193" s="72"/>
      <c r="AY193" s="72"/>
      <c r="AZ193" s="72"/>
      <c r="BA193" s="72"/>
      <c r="BB193" s="72"/>
      <c r="BC193" s="72"/>
      <c r="BD193" s="72"/>
      <c r="BE193" s="72"/>
      <c r="BF193" s="72"/>
      <c r="BG193" s="72"/>
      <c r="BH193" s="72"/>
      <c r="BI193" s="72"/>
      <c r="BJ193" s="72"/>
      <c r="BK193" s="72"/>
      <c r="BL193" s="72"/>
      <c r="BM193" s="72"/>
      <c r="BN193" s="72"/>
      <c r="BO193" s="72"/>
      <c r="BP193" s="72"/>
      <c r="BQ193" s="72"/>
      <c r="BR193" s="72"/>
      <c r="BS193" s="72"/>
      <c r="BT193" s="72"/>
      <c r="BU193" s="72"/>
      <c r="BV193" s="72"/>
      <c r="BW193" s="72"/>
      <c r="BX193" s="72"/>
      <c r="BY193" s="72"/>
      <c r="BZ193" s="72"/>
      <c r="CA193" s="72"/>
      <c r="CB193" s="72"/>
      <c r="CC193" s="72"/>
      <c r="CD193" s="72"/>
      <c r="CE193" s="72"/>
      <c r="CF193" s="72"/>
      <c r="CG193" s="72"/>
      <c r="CH193" s="72"/>
      <c r="CI193" s="72"/>
      <c r="CJ193" s="72"/>
      <c r="CK193" s="72"/>
      <c r="CL193" s="72"/>
      <c r="CM193" s="72"/>
      <c r="CN193" s="72"/>
      <c r="CO193" s="72"/>
      <c r="CP193" s="72"/>
      <c r="CQ193" s="72"/>
      <c r="CR193" s="72"/>
      <c r="CS193" s="72"/>
      <c r="CT193" s="72"/>
      <c r="CU193" s="72"/>
      <c r="CV193" s="72"/>
      <c r="CW193" s="72"/>
      <c r="CX193" s="72"/>
      <c r="CY193" s="72"/>
      <c r="CZ193" s="72"/>
      <c r="DA193" s="72"/>
      <c r="DB193" s="72"/>
      <c r="DC193" s="72"/>
      <c r="DD193" s="72"/>
      <c r="DE193" s="72"/>
      <c r="DF193" s="72"/>
      <c r="DG193" s="72"/>
      <c r="DH193" s="72"/>
      <c r="DI193" s="72"/>
      <c r="DJ193" s="72"/>
      <c r="DK193" s="72"/>
      <c r="DL193" s="72"/>
      <c r="DM193" s="72"/>
      <c r="DN193" s="72"/>
      <c r="DO193" s="72"/>
      <c r="DP193" s="72"/>
      <c r="DQ193" s="72"/>
      <c r="DR193" s="72"/>
      <c r="DS193" s="72"/>
      <c r="DT193" s="72"/>
      <c r="DU193" s="72"/>
      <c r="DV193" s="72"/>
      <c r="DW193" s="72"/>
      <c r="DX193" s="72"/>
      <c r="DY193" s="72"/>
      <c r="DZ193" s="72"/>
      <c r="EA193" s="72"/>
      <c r="EB193" s="72"/>
      <c r="EC193" s="72"/>
      <c r="ED193" s="72"/>
      <c r="EE193" s="72"/>
      <c r="EF193" s="72"/>
      <c r="EG193" s="72"/>
      <c r="EH193" s="72"/>
      <c r="EI193" s="72"/>
      <c r="EJ193" s="72"/>
      <c r="EK193" s="72"/>
      <c r="EL193" s="72"/>
      <c r="EM193" s="72"/>
      <c r="EN193" s="72"/>
      <c r="EO193" s="72"/>
      <c r="EP193" s="72"/>
      <c r="EQ193" s="72"/>
      <c r="ER193" s="72"/>
      <c r="ES193" s="72"/>
      <c r="ET193" s="72"/>
      <c r="EU193" s="72"/>
      <c r="EV193" s="72"/>
      <c r="EW193" s="72"/>
      <c r="EX193" s="72"/>
      <c r="EY193" s="72"/>
      <c r="EZ193" s="72"/>
      <c r="FA193" s="72"/>
      <c r="FB193" s="72"/>
      <c r="FC193" s="72"/>
      <c r="FD193" s="72"/>
      <c r="FE193" s="72"/>
      <c r="FF193" s="72"/>
      <c r="FG193" s="72"/>
      <c r="FH193" s="72"/>
      <c r="FI193" s="72"/>
      <c r="FJ193" s="72"/>
      <c r="FK193" s="72"/>
      <c r="FL193" s="72"/>
      <c r="FM193" s="72"/>
      <c r="FN193" s="72"/>
      <c r="FO193" s="72"/>
      <c r="FP193" s="72"/>
      <c r="FQ193" s="72"/>
      <c r="FR193" s="72"/>
      <c r="FS193" s="72"/>
      <c r="FT193" s="72"/>
      <c r="FU193" s="72"/>
      <c r="FV193" s="72"/>
      <c r="FW193" s="72"/>
      <c r="FX193" s="72"/>
      <c r="FY193" s="72"/>
      <c r="FZ193" s="72"/>
      <c r="GA193" s="72"/>
      <c r="GB193" s="72"/>
      <c r="GC193" s="72"/>
      <c r="GD193" s="72"/>
      <c r="GE193" s="72"/>
      <c r="GF193" s="72"/>
      <c r="GG193" s="72"/>
      <c r="GH193" s="72"/>
      <c r="GI193" s="72"/>
      <c r="GJ193" s="72"/>
      <c r="GK193" s="72"/>
      <c r="GL193" s="72"/>
      <c r="GM193" s="72"/>
      <c r="GN193" s="72"/>
      <c r="GO193" s="72"/>
      <c r="GP193" s="72"/>
      <c r="GQ193" s="72"/>
      <c r="GR193" s="72"/>
      <c r="GS193" s="72"/>
      <c r="GT193" s="72"/>
      <c r="GU193" s="72"/>
      <c r="GV193" s="72"/>
      <c r="GW193" s="72"/>
      <c r="GX193" s="72"/>
      <c r="GY193" s="72"/>
      <c r="GZ193" s="72"/>
      <c r="HA193" s="72"/>
      <c r="HB193" s="72"/>
      <c r="HC193" s="72"/>
      <c r="HD193" s="72"/>
      <c r="HE193" s="72"/>
      <c r="HF193" s="72"/>
      <c r="HG193" s="72"/>
      <c r="HH193" s="72"/>
      <c r="HI193" s="72"/>
      <c r="HJ193" s="72"/>
      <c r="HK193" s="72"/>
      <c r="HL193" s="72"/>
      <c r="HM193" s="72"/>
      <c r="HN193" s="72"/>
      <c r="HO193" s="72"/>
      <c r="HP193" s="72"/>
      <c r="HQ193" s="72"/>
      <c r="HR193" s="72"/>
      <c r="HS193" s="72"/>
      <c r="HT193" s="72"/>
      <c r="HU193" s="72"/>
      <c r="HV193" s="72"/>
      <c r="HW193" s="72"/>
      <c r="HX193" s="72"/>
      <c r="HY193" s="72"/>
      <c r="HZ193" s="72"/>
      <c r="IA193" s="72"/>
      <c r="IB193" s="72"/>
      <c r="IC193" s="72"/>
      <c r="ID193" s="72"/>
      <c r="IE193" s="72"/>
      <c r="IF193" s="72"/>
      <c r="IG193" s="72"/>
      <c r="IH193" s="72"/>
      <c r="II193" s="72"/>
      <c r="IJ193" s="72"/>
      <c r="IK193" s="72"/>
      <c r="IL193" s="72"/>
      <c r="IM193" s="72"/>
      <c r="IN193" s="72"/>
      <c r="IO193" s="72"/>
      <c r="IP193" s="72"/>
      <c r="IQ193" s="72"/>
      <c r="IR193" s="72"/>
      <c r="IS193" s="72"/>
      <c r="IT193" s="72"/>
      <c r="IU193" s="72"/>
      <c r="IV193" s="72"/>
    </row>
    <row r="194" spans="1:256" customFormat="1" ht="20.25" customHeight="1" x14ac:dyDescent="0.3">
      <c r="A194" s="371"/>
      <c r="B194" s="342" t="s">
        <v>158</v>
      </c>
      <c r="C194" s="334">
        <v>992</v>
      </c>
      <c r="D194" s="335" t="s">
        <v>41</v>
      </c>
      <c r="E194" s="336" t="s">
        <v>22</v>
      </c>
      <c r="F194" s="337" t="s">
        <v>159</v>
      </c>
      <c r="G194" s="338" t="s">
        <v>65</v>
      </c>
      <c r="H194" s="338" t="s">
        <v>23</v>
      </c>
      <c r="I194" s="339" t="s">
        <v>126</v>
      </c>
      <c r="J194" s="340"/>
      <c r="K194" s="341">
        <f>K197</f>
        <v>1</v>
      </c>
      <c r="L194" s="344">
        <v>0.8</v>
      </c>
      <c r="M194" s="568">
        <v>80</v>
      </c>
      <c r="N194" s="85"/>
      <c r="O194" s="72"/>
      <c r="P194" s="72"/>
      <c r="Q194" s="72"/>
      <c r="R194" s="72"/>
      <c r="S194" s="72"/>
      <c r="T194" s="72"/>
      <c r="U194" s="72"/>
      <c r="V194" s="72"/>
      <c r="W194" s="72"/>
      <c r="X194" s="72"/>
      <c r="Y194" s="72"/>
      <c r="Z194" s="72"/>
      <c r="AA194" s="72"/>
      <c r="AB194" s="72"/>
      <c r="AC194" s="72"/>
      <c r="AD194" s="72"/>
      <c r="AE194" s="72"/>
      <c r="AF194" s="72"/>
      <c r="AG194" s="72"/>
      <c r="AH194" s="72"/>
      <c r="AI194" s="72"/>
      <c r="AJ194" s="72"/>
      <c r="AK194" s="72"/>
      <c r="AL194" s="72"/>
      <c r="AM194" s="72"/>
      <c r="AN194" s="72"/>
      <c r="AO194" s="72"/>
      <c r="AP194" s="72"/>
      <c r="AQ194" s="72"/>
      <c r="AR194" s="72"/>
      <c r="AS194" s="72"/>
      <c r="AT194" s="72"/>
      <c r="AU194" s="72"/>
      <c r="AV194" s="72"/>
      <c r="AW194" s="72"/>
      <c r="AX194" s="72"/>
      <c r="AY194" s="72"/>
      <c r="AZ194" s="72"/>
      <c r="BA194" s="72"/>
      <c r="BB194" s="72"/>
      <c r="BC194" s="72"/>
      <c r="BD194" s="72"/>
      <c r="BE194" s="72"/>
      <c r="BF194" s="72"/>
      <c r="BG194" s="72"/>
      <c r="BH194" s="72"/>
      <c r="BI194" s="72"/>
      <c r="BJ194" s="72"/>
      <c r="BK194" s="72"/>
      <c r="BL194" s="72"/>
      <c r="BM194" s="72"/>
      <c r="BN194" s="72"/>
      <c r="BO194" s="72"/>
      <c r="BP194" s="72"/>
      <c r="BQ194" s="72"/>
      <c r="BR194" s="72"/>
      <c r="BS194" s="72"/>
      <c r="BT194" s="72"/>
      <c r="BU194" s="72"/>
      <c r="BV194" s="72"/>
      <c r="BW194" s="72"/>
      <c r="BX194" s="72"/>
      <c r="BY194" s="72"/>
      <c r="BZ194" s="72"/>
      <c r="CA194" s="72"/>
      <c r="CB194" s="72"/>
      <c r="CC194" s="72"/>
      <c r="CD194" s="72"/>
      <c r="CE194" s="72"/>
      <c r="CF194" s="72"/>
      <c r="CG194" s="72"/>
      <c r="CH194" s="72"/>
      <c r="CI194" s="72"/>
      <c r="CJ194" s="72"/>
      <c r="CK194" s="72"/>
      <c r="CL194" s="72"/>
      <c r="CM194" s="72"/>
      <c r="CN194" s="72"/>
      <c r="CO194" s="72"/>
      <c r="CP194" s="72"/>
      <c r="CQ194" s="72"/>
      <c r="CR194" s="72"/>
      <c r="CS194" s="72"/>
      <c r="CT194" s="72"/>
      <c r="CU194" s="72"/>
      <c r="CV194" s="72"/>
      <c r="CW194" s="72"/>
      <c r="CX194" s="72"/>
      <c r="CY194" s="72"/>
      <c r="CZ194" s="72"/>
      <c r="DA194" s="72"/>
      <c r="DB194" s="72"/>
      <c r="DC194" s="72"/>
      <c r="DD194" s="72"/>
      <c r="DE194" s="72"/>
      <c r="DF194" s="72"/>
      <c r="DG194" s="72"/>
      <c r="DH194" s="72"/>
      <c r="DI194" s="72"/>
      <c r="DJ194" s="72"/>
      <c r="DK194" s="72"/>
      <c r="DL194" s="72"/>
      <c r="DM194" s="72"/>
      <c r="DN194" s="72"/>
      <c r="DO194" s="72"/>
      <c r="DP194" s="72"/>
      <c r="DQ194" s="72"/>
      <c r="DR194" s="72"/>
      <c r="DS194" s="72"/>
      <c r="DT194" s="72"/>
      <c r="DU194" s="72"/>
      <c r="DV194" s="72"/>
      <c r="DW194" s="72"/>
      <c r="DX194" s="72"/>
      <c r="DY194" s="72"/>
      <c r="DZ194" s="72"/>
      <c r="EA194" s="72"/>
      <c r="EB194" s="72"/>
      <c r="EC194" s="72"/>
      <c r="ED194" s="72"/>
      <c r="EE194" s="72"/>
      <c r="EF194" s="72"/>
      <c r="EG194" s="72"/>
      <c r="EH194" s="72"/>
      <c r="EI194" s="72"/>
      <c r="EJ194" s="72"/>
      <c r="EK194" s="72"/>
      <c r="EL194" s="72"/>
      <c r="EM194" s="72"/>
      <c r="EN194" s="72"/>
      <c r="EO194" s="72"/>
      <c r="EP194" s="72"/>
      <c r="EQ194" s="72"/>
      <c r="ER194" s="72"/>
      <c r="ES194" s="72"/>
      <c r="ET194" s="72"/>
      <c r="EU194" s="72"/>
      <c r="EV194" s="72"/>
      <c r="EW194" s="72"/>
      <c r="EX194" s="72"/>
      <c r="EY194" s="72"/>
      <c r="EZ194" s="72"/>
      <c r="FA194" s="72"/>
      <c r="FB194" s="72"/>
      <c r="FC194" s="72"/>
      <c r="FD194" s="72"/>
      <c r="FE194" s="72"/>
      <c r="FF194" s="72"/>
      <c r="FG194" s="72"/>
      <c r="FH194" s="72"/>
      <c r="FI194" s="72"/>
      <c r="FJ194" s="72"/>
      <c r="FK194" s="72"/>
      <c r="FL194" s="72"/>
      <c r="FM194" s="72"/>
      <c r="FN194" s="72"/>
      <c r="FO194" s="72"/>
      <c r="FP194" s="72"/>
      <c r="FQ194" s="72"/>
      <c r="FR194" s="72"/>
      <c r="FS194" s="72"/>
      <c r="FT194" s="72"/>
      <c r="FU194" s="72"/>
      <c r="FV194" s="72"/>
      <c r="FW194" s="72"/>
      <c r="FX194" s="72"/>
      <c r="FY194" s="72"/>
      <c r="FZ194" s="72"/>
      <c r="GA194" s="72"/>
      <c r="GB194" s="72"/>
      <c r="GC194" s="72"/>
      <c r="GD194" s="72"/>
      <c r="GE194" s="72"/>
      <c r="GF194" s="72"/>
      <c r="GG194" s="72"/>
      <c r="GH194" s="72"/>
      <c r="GI194" s="72"/>
      <c r="GJ194" s="72"/>
      <c r="GK194" s="72"/>
      <c r="GL194" s="72"/>
      <c r="GM194" s="72"/>
      <c r="GN194" s="72"/>
      <c r="GO194" s="72"/>
      <c r="GP194" s="72"/>
      <c r="GQ194" s="72"/>
      <c r="GR194" s="72"/>
      <c r="GS194" s="72"/>
      <c r="GT194" s="72"/>
      <c r="GU194" s="72"/>
      <c r="GV194" s="72"/>
      <c r="GW194" s="72"/>
      <c r="GX194" s="72"/>
      <c r="GY194" s="72"/>
      <c r="GZ194" s="72"/>
      <c r="HA194" s="72"/>
      <c r="HB194" s="72"/>
      <c r="HC194" s="72"/>
      <c r="HD194" s="72"/>
      <c r="HE194" s="72"/>
      <c r="HF194" s="72"/>
      <c r="HG194" s="72"/>
      <c r="HH194" s="72"/>
      <c r="HI194" s="72"/>
      <c r="HJ194" s="72"/>
      <c r="HK194" s="72"/>
      <c r="HL194" s="72"/>
      <c r="HM194" s="72"/>
      <c r="HN194" s="72"/>
      <c r="HO194" s="72"/>
      <c r="HP194" s="72"/>
      <c r="HQ194" s="72"/>
      <c r="HR194" s="72"/>
      <c r="HS194" s="72"/>
      <c r="HT194" s="72"/>
      <c r="HU194" s="72"/>
      <c r="HV194" s="72"/>
      <c r="HW194" s="72"/>
      <c r="HX194" s="72"/>
      <c r="HY194" s="72"/>
      <c r="HZ194" s="72"/>
      <c r="IA194" s="72"/>
      <c r="IB194" s="72"/>
      <c r="IC194" s="72"/>
      <c r="ID194" s="72"/>
      <c r="IE194" s="72"/>
      <c r="IF194" s="72"/>
      <c r="IG194" s="72"/>
      <c r="IH194" s="72"/>
      <c r="II194" s="72"/>
      <c r="IJ194" s="72"/>
      <c r="IK194" s="72"/>
      <c r="IL194" s="72"/>
      <c r="IM194" s="72"/>
      <c r="IN194" s="72"/>
      <c r="IO194" s="72"/>
      <c r="IP194" s="72"/>
      <c r="IQ194" s="72"/>
      <c r="IR194" s="72"/>
      <c r="IS194" s="72"/>
      <c r="IT194" s="72"/>
      <c r="IU194" s="72"/>
      <c r="IV194" s="72"/>
    </row>
    <row r="195" spans="1:256" customFormat="1" ht="37.5" customHeight="1" x14ac:dyDescent="0.3">
      <c r="A195" s="372"/>
      <c r="B195" s="343" t="s">
        <v>341</v>
      </c>
      <c r="C195" s="344">
        <v>992</v>
      </c>
      <c r="D195" s="345" t="s">
        <v>41</v>
      </c>
      <c r="E195" s="337" t="s">
        <v>22</v>
      </c>
      <c r="F195" s="336" t="s">
        <v>159</v>
      </c>
      <c r="G195" s="346" t="s">
        <v>67</v>
      </c>
      <c r="H195" s="346" t="s">
        <v>23</v>
      </c>
      <c r="I195" s="340" t="s">
        <v>126</v>
      </c>
      <c r="J195" s="339"/>
      <c r="K195" s="347">
        <f>K196</f>
        <v>1</v>
      </c>
      <c r="L195" s="344">
        <v>0.8</v>
      </c>
      <c r="M195" s="568">
        <v>80</v>
      </c>
      <c r="N195" s="85"/>
      <c r="O195" s="72"/>
      <c r="P195" s="72"/>
      <c r="Q195" s="72"/>
      <c r="R195" s="72"/>
      <c r="S195" s="72"/>
      <c r="T195" s="72"/>
      <c r="U195" s="72"/>
      <c r="V195" s="72"/>
      <c r="W195" s="72"/>
      <c r="X195" s="72"/>
      <c r="Y195" s="72"/>
      <c r="Z195" s="72"/>
      <c r="AA195" s="72"/>
      <c r="AB195" s="72"/>
      <c r="AC195" s="72"/>
      <c r="AD195" s="72"/>
      <c r="AE195" s="72"/>
      <c r="AF195" s="72"/>
      <c r="AG195" s="72"/>
      <c r="AH195" s="72"/>
      <c r="AI195" s="72"/>
      <c r="AJ195" s="72"/>
      <c r="AK195" s="72"/>
      <c r="AL195" s="72"/>
      <c r="AM195" s="72"/>
      <c r="AN195" s="72"/>
      <c r="AO195" s="72"/>
      <c r="AP195" s="72"/>
      <c r="AQ195" s="72"/>
      <c r="AR195" s="72"/>
      <c r="AS195" s="72"/>
      <c r="AT195" s="72"/>
      <c r="AU195" s="72"/>
      <c r="AV195" s="72"/>
      <c r="AW195" s="72"/>
      <c r="AX195" s="72"/>
      <c r="AY195" s="72"/>
      <c r="AZ195" s="72"/>
      <c r="BA195" s="72"/>
      <c r="BB195" s="72"/>
      <c r="BC195" s="72"/>
      <c r="BD195" s="72"/>
      <c r="BE195" s="72"/>
      <c r="BF195" s="72"/>
      <c r="BG195" s="72"/>
      <c r="BH195" s="72"/>
      <c r="BI195" s="72"/>
      <c r="BJ195" s="72"/>
      <c r="BK195" s="72"/>
      <c r="BL195" s="72"/>
      <c r="BM195" s="72"/>
      <c r="BN195" s="72"/>
      <c r="BO195" s="72"/>
      <c r="BP195" s="72"/>
      <c r="BQ195" s="72"/>
      <c r="BR195" s="72"/>
      <c r="BS195" s="72"/>
      <c r="BT195" s="72"/>
      <c r="BU195" s="72"/>
      <c r="BV195" s="72"/>
      <c r="BW195" s="72"/>
      <c r="BX195" s="72"/>
      <c r="BY195" s="72"/>
      <c r="BZ195" s="72"/>
      <c r="CA195" s="72"/>
      <c r="CB195" s="72"/>
      <c r="CC195" s="72"/>
      <c r="CD195" s="72"/>
      <c r="CE195" s="72"/>
      <c r="CF195" s="72"/>
      <c r="CG195" s="72"/>
      <c r="CH195" s="72"/>
      <c r="CI195" s="72"/>
      <c r="CJ195" s="72"/>
      <c r="CK195" s="72"/>
      <c r="CL195" s="72"/>
      <c r="CM195" s="72"/>
      <c r="CN195" s="72"/>
      <c r="CO195" s="72"/>
      <c r="CP195" s="72"/>
      <c r="CQ195" s="72"/>
      <c r="CR195" s="72"/>
      <c r="CS195" s="72"/>
      <c r="CT195" s="72"/>
      <c r="CU195" s="72"/>
      <c r="CV195" s="72"/>
      <c r="CW195" s="72"/>
      <c r="CX195" s="72"/>
      <c r="CY195" s="72"/>
      <c r="CZ195" s="72"/>
      <c r="DA195" s="72"/>
      <c r="DB195" s="72"/>
      <c r="DC195" s="72"/>
      <c r="DD195" s="72"/>
      <c r="DE195" s="72"/>
      <c r="DF195" s="72"/>
      <c r="DG195" s="72"/>
      <c r="DH195" s="72"/>
      <c r="DI195" s="72"/>
      <c r="DJ195" s="72"/>
      <c r="DK195" s="72"/>
      <c r="DL195" s="72"/>
      <c r="DM195" s="72"/>
      <c r="DN195" s="72"/>
      <c r="DO195" s="72"/>
      <c r="DP195" s="72"/>
      <c r="DQ195" s="72"/>
      <c r="DR195" s="72"/>
      <c r="DS195" s="72"/>
      <c r="DT195" s="72"/>
      <c r="DU195" s="72"/>
      <c r="DV195" s="72"/>
      <c r="DW195" s="72"/>
      <c r="DX195" s="72"/>
      <c r="DY195" s="72"/>
      <c r="DZ195" s="72"/>
      <c r="EA195" s="72"/>
      <c r="EB195" s="72"/>
      <c r="EC195" s="72"/>
      <c r="ED195" s="72"/>
      <c r="EE195" s="72"/>
      <c r="EF195" s="72"/>
      <c r="EG195" s="72"/>
      <c r="EH195" s="72"/>
      <c r="EI195" s="72"/>
      <c r="EJ195" s="72"/>
      <c r="EK195" s="72"/>
      <c r="EL195" s="72"/>
      <c r="EM195" s="72"/>
      <c r="EN195" s="72"/>
      <c r="EO195" s="72"/>
      <c r="EP195" s="72"/>
      <c r="EQ195" s="72"/>
      <c r="ER195" s="72"/>
      <c r="ES195" s="72"/>
      <c r="ET195" s="72"/>
      <c r="EU195" s="72"/>
      <c r="EV195" s="72"/>
      <c r="EW195" s="72"/>
      <c r="EX195" s="72"/>
      <c r="EY195" s="72"/>
      <c r="EZ195" s="72"/>
      <c r="FA195" s="72"/>
      <c r="FB195" s="72"/>
      <c r="FC195" s="72"/>
      <c r="FD195" s="72"/>
      <c r="FE195" s="72"/>
      <c r="FF195" s="72"/>
      <c r="FG195" s="72"/>
      <c r="FH195" s="72"/>
      <c r="FI195" s="72"/>
      <c r="FJ195" s="72"/>
      <c r="FK195" s="72"/>
      <c r="FL195" s="72"/>
      <c r="FM195" s="72"/>
      <c r="FN195" s="72"/>
      <c r="FO195" s="72"/>
      <c r="FP195" s="72"/>
      <c r="FQ195" s="72"/>
      <c r="FR195" s="72"/>
      <c r="FS195" s="72"/>
      <c r="FT195" s="72"/>
      <c r="FU195" s="72"/>
      <c r="FV195" s="72"/>
      <c r="FW195" s="72"/>
      <c r="FX195" s="72"/>
      <c r="FY195" s="72"/>
      <c r="FZ195" s="72"/>
      <c r="GA195" s="72"/>
      <c r="GB195" s="72"/>
      <c r="GC195" s="72"/>
      <c r="GD195" s="72"/>
      <c r="GE195" s="72"/>
      <c r="GF195" s="72"/>
      <c r="GG195" s="72"/>
      <c r="GH195" s="72"/>
      <c r="GI195" s="72"/>
      <c r="GJ195" s="72"/>
      <c r="GK195" s="72"/>
      <c r="GL195" s="72"/>
      <c r="GM195" s="72"/>
      <c r="GN195" s="72"/>
      <c r="GO195" s="72"/>
      <c r="GP195" s="72"/>
      <c r="GQ195" s="72"/>
      <c r="GR195" s="72"/>
      <c r="GS195" s="72"/>
      <c r="GT195" s="72"/>
      <c r="GU195" s="72"/>
      <c r="GV195" s="72"/>
      <c r="GW195" s="72"/>
      <c r="GX195" s="72"/>
      <c r="GY195" s="72"/>
      <c r="GZ195" s="72"/>
      <c r="HA195" s="72"/>
      <c r="HB195" s="72"/>
      <c r="HC195" s="72"/>
      <c r="HD195" s="72"/>
      <c r="HE195" s="72"/>
      <c r="HF195" s="72"/>
      <c r="HG195" s="72"/>
      <c r="HH195" s="72"/>
      <c r="HI195" s="72"/>
      <c r="HJ195" s="72"/>
      <c r="HK195" s="72"/>
      <c r="HL195" s="72"/>
      <c r="HM195" s="72"/>
      <c r="HN195" s="72"/>
      <c r="HO195" s="72"/>
      <c r="HP195" s="72"/>
      <c r="HQ195" s="72"/>
      <c r="HR195" s="72"/>
      <c r="HS195" s="72"/>
      <c r="HT195" s="72"/>
      <c r="HU195" s="72"/>
      <c r="HV195" s="72"/>
      <c r="HW195" s="72"/>
      <c r="HX195" s="72"/>
      <c r="HY195" s="72"/>
      <c r="HZ195" s="72"/>
      <c r="IA195" s="72"/>
      <c r="IB195" s="72"/>
      <c r="IC195" s="72"/>
      <c r="ID195" s="72"/>
      <c r="IE195" s="72"/>
      <c r="IF195" s="72"/>
      <c r="IG195" s="72"/>
      <c r="IH195" s="72"/>
      <c r="II195" s="72"/>
      <c r="IJ195" s="72"/>
      <c r="IK195" s="72"/>
      <c r="IL195" s="72"/>
      <c r="IM195" s="72"/>
      <c r="IN195" s="72"/>
      <c r="IO195" s="72"/>
      <c r="IP195" s="72"/>
      <c r="IQ195" s="72"/>
      <c r="IR195" s="72"/>
      <c r="IS195" s="72"/>
      <c r="IT195" s="72"/>
      <c r="IU195" s="72"/>
      <c r="IV195" s="72"/>
    </row>
    <row r="196" spans="1:256" customFormat="1" ht="27" customHeight="1" x14ac:dyDescent="0.3">
      <c r="A196" s="371"/>
      <c r="B196" s="342" t="s">
        <v>160</v>
      </c>
      <c r="C196" s="334">
        <v>992</v>
      </c>
      <c r="D196" s="335" t="s">
        <v>41</v>
      </c>
      <c r="E196" s="336" t="s">
        <v>22</v>
      </c>
      <c r="F196" s="336" t="s">
        <v>159</v>
      </c>
      <c r="G196" s="346" t="s">
        <v>67</v>
      </c>
      <c r="H196" s="346" t="s">
        <v>23</v>
      </c>
      <c r="I196" s="340" t="s">
        <v>161</v>
      </c>
      <c r="J196" s="340"/>
      <c r="K196" s="341">
        <f>K197</f>
        <v>1</v>
      </c>
      <c r="L196" s="344">
        <v>0.8</v>
      </c>
      <c r="M196" s="568">
        <v>80</v>
      </c>
      <c r="N196" s="85"/>
      <c r="O196" s="72"/>
      <c r="P196" s="72"/>
      <c r="Q196" s="72"/>
      <c r="R196" s="72"/>
      <c r="S196" s="72"/>
      <c r="T196" s="72"/>
      <c r="U196" s="72"/>
      <c r="V196" s="72"/>
      <c r="W196" s="72"/>
      <c r="X196" s="72"/>
      <c r="Y196" s="72"/>
      <c r="Z196" s="72"/>
      <c r="AA196" s="72"/>
      <c r="AB196" s="72"/>
      <c r="AC196" s="72"/>
      <c r="AD196" s="72"/>
      <c r="AE196" s="72"/>
      <c r="AF196" s="72"/>
      <c r="AG196" s="72"/>
      <c r="AH196" s="72"/>
      <c r="AI196" s="72"/>
      <c r="AJ196" s="72"/>
      <c r="AK196" s="72"/>
      <c r="AL196" s="72"/>
      <c r="AM196" s="72"/>
      <c r="AN196" s="72"/>
      <c r="AO196" s="72"/>
      <c r="AP196" s="72"/>
      <c r="AQ196" s="72"/>
      <c r="AR196" s="72"/>
      <c r="AS196" s="72"/>
      <c r="AT196" s="72"/>
      <c r="AU196" s="72"/>
      <c r="AV196" s="72"/>
      <c r="AW196" s="72"/>
      <c r="AX196" s="72"/>
      <c r="AY196" s="72"/>
      <c r="AZ196" s="72"/>
      <c r="BA196" s="72"/>
      <c r="BB196" s="72"/>
      <c r="BC196" s="72"/>
      <c r="BD196" s="72"/>
      <c r="BE196" s="72"/>
      <c r="BF196" s="72"/>
      <c r="BG196" s="72"/>
      <c r="BH196" s="72"/>
      <c r="BI196" s="72"/>
      <c r="BJ196" s="72"/>
      <c r="BK196" s="72"/>
      <c r="BL196" s="72"/>
      <c r="BM196" s="72"/>
      <c r="BN196" s="72"/>
      <c r="BO196" s="72"/>
      <c r="BP196" s="72"/>
      <c r="BQ196" s="72"/>
      <c r="BR196" s="72"/>
      <c r="BS196" s="72"/>
      <c r="BT196" s="72"/>
      <c r="BU196" s="72"/>
      <c r="BV196" s="72"/>
      <c r="BW196" s="72"/>
      <c r="BX196" s="72"/>
      <c r="BY196" s="72"/>
      <c r="BZ196" s="72"/>
      <c r="CA196" s="72"/>
      <c r="CB196" s="72"/>
      <c r="CC196" s="72"/>
      <c r="CD196" s="72"/>
      <c r="CE196" s="72"/>
      <c r="CF196" s="72"/>
      <c r="CG196" s="72"/>
      <c r="CH196" s="72"/>
      <c r="CI196" s="72"/>
      <c r="CJ196" s="72"/>
      <c r="CK196" s="72"/>
      <c r="CL196" s="72"/>
      <c r="CM196" s="72"/>
      <c r="CN196" s="72"/>
      <c r="CO196" s="72"/>
      <c r="CP196" s="72"/>
      <c r="CQ196" s="72"/>
      <c r="CR196" s="72"/>
      <c r="CS196" s="72"/>
      <c r="CT196" s="72"/>
      <c r="CU196" s="72"/>
      <c r="CV196" s="72"/>
      <c r="CW196" s="72"/>
      <c r="CX196" s="72"/>
      <c r="CY196" s="72"/>
      <c r="CZ196" s="72"/>
      <c r="DA196" s="72"/>
      <c r="DB196" s="72"/>
      <c r="DC196" s="72"/>
      <c r="DD196" s="72"/>
      <c r="DE196" s="72"/>
      <c r="DF196" s="72"/>
      <c r="DG196" s="72"/>
      <c r="DH196" s="72"/>
      <c r="DI196" s="72"/>
      <c r="DJ196" s="72"/>
      <c r="DK196" s="72"/>
      <c r="DL196" s="72"/>
      <c r="DM196" s="72"/>
      <c r="DN196" s="72"/>
      <c r="DO196" s="72"/>
      <c r="DP196" s="72"/>
      <c r="DQ196" s="72"/>
      <c r="DR196" s="72"/>
      <c r="DS196" s="72"/>
      <c r="DT196" s="72"/>
      <c r="DU196" s="72"/>
      <c r="DV196" s="72"/>
      <c r="DW196" s="72"/>
      <c r="DX196" s="72"/>
      <c r="DY196" s="72"/>
      <c r="DZ196" s="72"/>
      <c r="EA196" s="72"/>
      <c r="EB196" s="72"/>
      <c r="EC196" s="72"/>
      <c r="ED196" s="72"/>
      <c r="EE196" s="72"/>
      <c r="EF196" s="72"/>
      <c r="EG196" s="72"/>
      <c r="EH196" s="72"/>
      <c r="EI196" s="72"/>
      <c r="EJ196" s="72"/>
      <c r="EK196" s="72"/>
      <c r="EL196" s="72"/>
      <c r="EM196" s="72"/>
      <c r="EN196" s="72"/>
      <c r="EO196" s="72"/>
      <c r="EP196" s="72"/>
      <c r="EQ196" s="72"/>
      <c r="ER196" s="72"/>
      <c r="ES196" s="72"/>
      <c r="ET196" s="72"/>
      <c r="EU196" s="72"/>
      <c r="EV196" s="72"/>
      <c r="EW196" s="72"/>
      <c r="EX196" s="72"/>
      <c r="EY196" s="72"/>
      <c r="EZ196" s="72"/>
      <c r="FA196" s="72"/>
      <c r="FB196" s="72"/>
      <c r="FC196" s="72"/>
      <c r="FD196" s="72"/>
      <c r="FE196" s="72"/>
      <c r="FF196" s="72"/>
      <c r="FG196" s="72"/>
      <c r="FH196" s="72"/>
      <c r="FI196" s="72"/>
      <c r="FJ196" s="72"/>
      <c r="FK196" s="72"/>
      <c r="FL196" s="72"/>
      <c r="FM196" s="72"/>
      <c r="FN196" s="72"/>
      <c r="FO196" s="72"/>
      <c r="FP196" s="72"/>
      <c r="FQ196" s="72"/>
      <c r="FR196" s="72"/>
      <c r="FS196" s="72"/>
      <c r="FT196" s="72"/>
      <c r="FU196" s="72"/>
      <c r="FV196" s="72"/>
      <c r="FW196" s="72"/>
      <c r="FX196" s="72"/>
      <c r="FY196" s="72"/>
      <c r="FZ196" s="72"/>
      <c r="GA196" s="72"/>
      <c r="GB196" s="72"/>
      <c r="GC196" s="72"/>
      <c r="GD196" s="72"/>
      <c r="GE196" s="72"/>
      <c r="GF196" s="72"/>
      <c r="GG196" s="72"/>
      <c r="GH196" s="72"/>
      <c r="GI196" s="72"/>
      <c r="GJ196" s="72"/>
      <c r="GK196" s="72"/>
      <c r="GL196" s="72"/>
      <c r="GM196" s="72"/>
      <c r="GN196" s="72"/>
      <c r="GO196" s="72"/>
      <c r="GP196" s="72"/>
      <c r="GQ196" s="72"/>
      <c r="GR196" s="72"/>
      <c r="GS196" s="72"/>
      <c r="GT196" s="72"/>
      <c r="GU196" s="72"/>
      <c r="GV196" s="72"/>
      <c r="GW196" s="72"/>
      <c r="GX196" s="72"/>
      <c r="GY196" s="72"/>
      <c r="GZ196" s="72"/>
      <c r="HA196" s="72"/>
      <c r="HB196" s="72"/>
      <c r="HC196" s="72"/>
      <c r="HD196" s="72"/>
      <c r="HE196" s="72"/>
      <c r="HF196" s="72"/>
      <c r="HG196" s="72"/>
      <c r="HH196" s="72"/>
      <c r="HI196" s="72"/>
      <c r="HJ196" s="72"/>
      <c r="HK196" s="72"/>
      <c r="HL196" s="72"/>
      <c r="HM196" s="72"/>
      <c r="HN196" s="72"/>
      <c r="HO196" s="72"/>
      <c r="HP196" s="72"/>
      <c r="HQ196" s="72"/>
      <c r="HR196" s="72"/>
      <c r="HS196" s="72"/>
      <c r="HT196" s="72"/>
      <c r="HU196" s="72"/>
      <c r="HV196" s="72"/>
      <c r="HW196" s="72"/>
      <c r="HX196" s="72"/>
      <c r="HY196" s="72"/>
      <c r="HZ196" s="72"/>
      <c r="IA196" s="72"/>
      <c r="IB196" s="72"/>
      <c r="IC196" s="72"/>
      <c r="ID196" s="72"/>
      <c r="IE196" s="72"/>
      <c r="IF196" s="72"/>
      <c r="IG196" s="72"/>
      <c r="IH196" s="72"/>
      <c r="II196" s="72"/>
      <c r="IJ196" s="72"/>
      <c r="IK196" s="72"/>
      <c r="IL196" s="72"/>
      <c r="IM196" s="72"/>
      <c r="IN196" s="72"/>
      <c r="IO196" s="72"/>
      <c r="IP196" s="72"/>
      <c r="IQ196" s="72"/>
      <c r="IR196" s="72"/>
      <c r="IS196" s="72"/>
      <c r="IT196" s="72"/>
      <c r="IU196" s="72"/>
      <c r="IV196" s="72"/>
    </row>
    <row r="197" spans="1:256" customFormat="1" ht="18" customHeight="1" x14ac:dyDescent="0.3">
      <c r="A197" s="372"/>
      <c r="B197" s="343" t="s">
        <v>445</v>
      </c>
      <c r="C197" s="344">
        <v>992</v>
      </c>
      <c r="D197" s="345" t="s">
        <v>41</v>
      </c>
      <c r="E197" s="337" t="s">
        <v>22</v>
      </c>
      <c r="F197" s="337" t="s">
        <v>159</v>
      </c>
      <c r="G197" s="338" t="s">
        <v>67</v>
      </c>
      <c r="H197" s="338" t="s">
        <v>23</v>
      </c>
      <c r="I197" s="339" t="s">
        <v>161</v>
      </c>
      <c r="J197" s="339" t="s">
        <v>179</v>
      </c>
      <c r="K197" s="347">
        <v>1</v>
      </c>
      <c r="L197" s="569">
        <v>0.8</v>
      </c>
      <c r="M197" s="568">
        <v>80</v>
      </c>
      <c r="N197" s="85"/>
      <c r="O197" s="72"/>
      <c r="P197" s="72"/>
      <c r="Q197" s="72"/>
      <c r="R197" s="72"/>
      <c r="S197" s="72"/>
      <c r="T197" s="72"/>
      <c r="U197" s="72"/>
      <c r="V197" s="72"/>
      <c r="W197" s="72"/>
      <c r="X197" s="72"/>
      <c r="Y197" s="72"/>
      <c r="Z197" s="72"/>
      <c r="AA197" s="72"/>
      <c r="AB197" s="72"/>
      <c r="AC197" s="72"/>
      <c r="AD197" s="72"/>
      <c r="AE197" s="72"/>
      <c r="AF197" s="72"/>
      <c r="AG197" s="72"/>
      <c r="AH197" s="72"/>
      <c r="AI197" s="72"/>
      <c r="AJ197" s="72"/>
      <c r="AK197" s="72"/>
      <c r="AL197" s="72"/>
      <c r="AM197" s="72"/>
      <c r="AN197" s="72"/>
      <c r="AO197" s="72"/>
      <c r="AP197" s="72"/>
      <c r="AQ197" s="72"/>
      <c r="AR197" s="72"/>
      <c r="AS197" s="72"/>
      <c r="AT197" s="72"/>
      <c r="AU197" s="72"/>
      <c r="AV197" s="72"/>
      <c r="AW197" s="72"/>
      <c r="AX197" s="72"/>
      <c r="AY197" s="72"/>
      <c r="AZ197" s="72"/>
      <c r="BA197" s="72"/>
      <c r="BB197" s="72"/>
      <c r="BC197" s="72"/>
      <c r="BD197" s="72"/>
      <c r="BE197" s="72"/>
      <c r="BF197" s="72"/>
      <c r="BG197" s="72"/>
      <c r="BH197" s="72"/>
      <c r="BI197" s="72"/>
      <c r="BJ197" s="72"/>
      <c r="BK197" s="72"/>
      <c r="BL197" s="72"/>
      <c r="BM197" s="72"/>
      <c r="BN197" s="72"/>
      <c r="BO197" s="72"/>
      <c r="BP197" s="72"/>
      <c r="BQ197" s="72"/>
      <c r="BR197" s="72"/>
      <c r="BS197" s="72"/>
      <c r="BT197" s="72"/>
      <c r="BU197" s="72"/>
      <c r="BV197" s="72"/>
      <c r="BW197" s="72"/>
      <c r="BX197" s="72"/>
      <c r="BY197" s="72"/>
      <c r="BZ197" s="72"/>
      <c r="CA197" s="72"/>
      <c r="CB197" s="72"/>
      <c r="CC197" s="72"/>
      <c r="CD197" s="72"/>
      <c r="CE197" s="72"/>
      <c r="CF197" s="72"/>
      <c r="CG197" s="72"/>
      <c r="CH197" s="72"/>
      <c r="CI197" s="72"/>
      <c r="CJ197" s="72"/>
      <c r="CK197" s="72"/>
      <c r="CL197" s="72"/>
      <c r="CM197" s="72"/>
      <c r="CN197" s="72"/>
      <c r="CO197" s="72"/>
      <c r="CP197" s="72"/>
      <c r="CQ197" s="72"/>
      <c r="CR197" s="72"/>
      <c r="CS197" s="72"/>
      <c r="CT197" s="72"/>
      <c r="CU197" s="72"/>
      <c r="CV197" s="72"/>
      <c r="CW197" s="72"/>
      <c r="CX197" s="72"/>
      <c r="CY197" s="72"/>
      <c r="CZ197" s="72"/>
      <c r="DA197" s="72"/>
      <c r="DB197" s="72"/>
      <c r="DC197" s="72"/>
      <c r="DD197" s="72"/>
      <c r="DE197" s="72"/>
      <c r="DF197" s="72"/>
      <c r="DG197" s="72"/>
      <c r="DH197" s="72"/>
      <c r="DI197" s="72"/>
      <c r="DJ197" s="72"/>
      <c r="DK197" s="72"/>
      <c r="DL197" s="72"/>
      <c r="DM197" s="72"/>
      <c r="DN197" s="72"/>
      <c r="DO197" s="72"/>
      <c r="DP197" s="72"/>
      <c r="DQ197" s="72"/>
      <c r="DR197" s="72"/>
      <c r="DS197" s="72"/>
      <c r="DT197" s="72"/>
      <c r="DU197" s="72"/>
      <c r="DV197" s="72"/>
      <c r="DW197" s="72"/>
      <c r="DX197" s="72"/>
      <c r="DY197" s="72"/>
      <c r="DZ197" s="72"/>
      <c r="EA197" s="72"/>
      <c r="EB197" s="72"/>
      <c r="EC197" s="72"/>
      <c r="ED197" s="72"/>
      <c r="EE197" s="72"/>
      <c r="EF197" s="72"/>
      <c r="EG197" s="72"/>
      <c r="EH197" s="72"/>
      <c r="EI197" s="72"/>
      <c r="EJ197" s="72"/>
      <c r="EK197" s="72"/>
      <c r="EL197" s="72"/>
      <c r="EM197" s="72"/>
      <c r="EN197" s="72"/>
      <c r="EO197" s="72"/>
      <c r="EP197" s="72"/>
      <c r="EQ197" s="72"/>
      <c r="ER197" s="72"/>
      <c r="ES197" s="72"/>
      <c r="ET197" s="72"/>
      <c r="EU197" s="72"/>
      <c r="EV197" s="72"/>
      <c r="EW197" s="72"/>
      <c r="EX197" s="72"/>
      <c r="EY197" s="72"/>
      <c r="EZ197" s="72"/>
      <c r="FA197" s="72"/>
      <c r="FB197" s="72"/>
      <c r="FC197" s="72"/>
      <c r="FD197" s="72"/>
      <c r="FE197" s="72"/>
      <c r="FF197" s="72"/>
      <c r="FG197" s="72"/>
      <c r="FH197" s="72"/>
      <c r="FI197" s="72"/>
      <c r="FJ197" s="72"/>
      <c r="FK197" s="72"/>
      <c r="FL197" s="72"/>
      <c r="FM197" s="72"/>
      <c r="FN197" s="72"/>
      <c r="FO197" s="72"/>
      <c r="FP197" s="72"/>
      <c r="FQ197" s="72"/>
      <c r="FR197" s="72"/>
      <c r="FS197" s="72"/>
      <c r="FT197" s="72"/>
      <c r="FU197" s="72"/>
      <c r="FV197" s="72"/>
      <c r="FW197" s="72"/>
      <c r="FX197" s="72"/>
      <c r="FY197" s="72"/>
      <c r="FZ197" s="72"/>
      <c r="GA197" s="72"/>
      <c r="GB197" s="72"/>
      <c r="GC197" s="72"/>
      <c r="GD197" s="72"/>
      <c r="GE197" s="72"/>
      <c r="GF197" s="72"/>
      <c r="GG197" s="72"/>
      <c r="GH197" s="72"/>
      <c r="GI197" s="72"/>
      <c r="GJ197" s="72"/>
      <c r="GK197" s="72"/>
      <c r="GL197" s="72"/>
      <c r="GM197" s="72"/>
      <c r="GN197" s="72"/>
      <c r="GO197" s="72"/>
      <c r="GP197" s="72"/>
      <c r="GQ197" s="72"/>
      <c r="GR197" s="72"/>
      <c r="GS197" s="72"/>
      <c r="GT197" s="72"/>
      <c r="GU197" s="72"/>
      <c r="GV197" s="72"/>
      <c r="GW197" s="72"/>
      <c r="GX197" s="72"/>
      <c r="GY197" s="72"/>
      <c r="GZ197" s="72"/>
      <c r="HA197" s="72"/>
      <c r="HB197" s="72"/>
      <c r="HC197" s="72"/>
      <c r="HD197" s="72"/>
      <c r="HE197" s="72"/>
      <c r="HF197" s="72"/>
      <c r="HG197" s="72"/>
      <c r="HH197" s="72"/>
      <c r="HI197" s="72"/>
      <c r="HJ197" s="72"/>
      <c r="HK197" s="72"/>
      <c r="HL197" s="72"/>
      <c r="HM197" s="72"/>
      <c r="HN197" s="72"/>
      <c r="HO197" s="72"/>
      <c r="HP197" s="72"/>
      <c r="HQ197" s="72"/>
      <c r="HR197" s="72"/>
      <c r="HS197" s="72"/>
      <c r="HT197" s="72"/>
      <c r="HU197" s="72"/>
      <c r="HV197" s="72"/>
      <c r="HW197" s="72"/>
      <c r="HX197" s="72"/>
      <c r="HY197" s="72"/>
      <c r="HZ197" s="72"/>
      <c r="IA197" s="72"/>
      <c r="IB197" s="72"/>
      <c r="IC197" s="72"/>
      <c r="ID197" s="72"/>
      <c r="IE197" s="72"/>
      <c r="IF197" s="72"/>
      <c r="IG197" s="72"/>
      <c r="IH197" s="72"/>
      <c r="II197" s="72"/>
      <c r="IJ197" s="72"/>
      <c r="IK197" s="72"/>
      <c r="IL197" s="72"/>
      <c r="IM197" s="72"/>
      <c r="IN197" s="72"/>
      <c r="IO197" s="72"/>
      <c r="IP197" s="72"/>
      <c r="IQ197" s="72"/>
      <c r="IR197" s="72"/>
      <c r="IS197" s="72"/>
      <c r="IT197" s="72"/>
      <c r="IU197" s="72"/>
      <c r="IV197" s="72"/>
    </row>
    <row r="198" spans="1:256" x14ac:dyDescent="0.25">
      <c r="A198" s="54"/>
      <c r="B198" s="460"/>
      <c r="C198" s="461"/>
      <c r="D198" s="462"/>
      <c r="E198" s="462"/>
      <c r="F198" s="462"/>
      <c r="G198" s="462"/>
      <c r="H198" s="462"/>
      <c r="I198" s="462"/>
      <c r="J198" s="462"/>
      <c r="K198" s="162"/>
    </row>
    <row r="199" spans="1:256" ht="18.75" x14ac:dyDescent="0.3">
      <c r="B199" s="619" t="s">
        <v>411</v>
      </c>
      <c r="C199" s="619"/>
      <c r="D199" s="619"/>
      <c r="E199" s="619"/>
      <c r="F199" s="619"/>
      <c r="G199" s="619"/>
      <c r="H199" s="619"/>
      <c r="I199" s="619"/>
      <c r="J199" s="619"/>
      <c r="K199" s="619"/>
    </row>
  </sheetData>
  <mergeCells count="10">
    <mergeCell ref="B199:K199"/>
    <mergeCell ref="A8:K8"/>
    <mergeCell ref="F10:I10"/>
    <mergeCell ref="F11:I11"/>
    <mergeCell ref="C1:K1"/>
    <mergeCell ref="C2:K2"/>
    <mergeCell ref="C3:K3"/>
    <mergeCell ref="C4:K4"/>
    <mergeCell ref="C5:K5"/>
    <mergeCell ref="A7:K7"/>
  </mergeCells>
  <phoneticPr fontId="36" type="noConversion"/>
  <pageMargins left="0.70866141732283472" right="0.31496062992125984" top="0.31496062992125984" bottom="0.31496062992125984" header="0.31496062992125984" footer="0.31496062992125984"/>
  <pageSetup paperSize="9" scale="4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view="pageBreakPreview" zoomScale="90" zoomScaleNormal="80" zoomScaleSheetLayoutView="90" workbookViewId="0">
      <selection activeCell="H11" sqref="H11"/>
    </sheetView>
  </sheetViews>
  <sheetFormatPr defaultRowHeight="15" x14ac:dyDescent="0.25"/>
  <cols>
    <col min="1" max="1" width="33.42578125" customWidth="1"/>
    <col min="2" max="2" width="73.7109375" customWidth="1"/>
    <col min="3" max="3" width="23.42578125" customWidth="1"/>
    <col min="4" max="4" width="17" customWidth="1"/>
    <col min="5" max="7" width="16.85546875" customWidth="1"/>
    <col min="8" max="8" width="20.85546875" customWidth="1"/>
    <col min="9" max="9" width="16.85546875" customWidth="1"/>
  </cols>
  <sheetData>
    <row r="1" spans="1:11" x14ac:dyDescent="0.25">
      <c r="B1" s="364"/>
      <c r="C1" s="362"/>
    </row>
    <row r="2" spans="1:11" ht="15.75" x14ac:dyDescent="0.25">
      <c r="B2" s="117"/>
      <c r="E2" s="122" t="s">
        <v>478</v>
      </c>
    </row>
    <row r="3" spans="1:11" ht="15.75" x14ac:dyDescent="0.25">
      <c r="B3" s="117"/>
      <c r="E3" s="118" t="s">
        <v>0</v>
      </c>
    </row>
    <row r="4" spans="1:11" ht="15.75" x14ac:dyDescent="0.25">
      <c r="B4" s="117"/>
      <c r="E4" s="118" t="s">
        <v>1</v>
      </c>
    </row>
    <row r="5" spans="1:11" ht="15.75" x14ac:dyDescent="0.25">
      <c r="B5" s="117"/>
      <c r="E5" s="118" t="s">
        <v>2</v>
      </c>
    </row>
    <row r="6" spans="1:11" ht="18.75" x14ac:dyDescent="0.3">
      <c r="A6" s="116"/>
      <c r="B6" s="633"/>
      <c r="C6" s="596"/>
      <c r="E6" s="122" t="s">
        <v>480</v>
      </c>
    </row>
    <row r="7" spans="1:11" ht="4.5" customHeight="1" x14ac:dyDescent="0.3">
      <c r="A7" s="115"/>
      <c r="B7" s="114"/>
      <c r="C7" s="114"/>
    </row>
    <row r="8" spans="1:11" ht="46.5" customHeight="1" x14ac:dyDescent="0.25">
      <c r="A8" s="629" t="s">
        <v>342</v>
      </c>
      <c r="B8" s="630"/>
      <c r="C8" s="630"/>
    </row>
    <row r="9" spans="1:11" ht="18.75" x14ac:dyDescent="0.25">
      <c r="A9" s="630"/>
      <c r="B9" s="630"/>
      <c r="C9" s="630"/>
    </row>
    <row r="10" spans="1:11" ht="18.75" x14ac:dyDescent="0.25">
      <c r="B10" s="113"/>
      <c r="C10" s="112" t="s">
        <v>3</v>
      </c>
    </row>
    <row r="11" spans="1:11" ht="213.75" customHeight="1" x14ac:dyDescent="0.25">
      <c r="A11" s="111" t="s">
        <v>196</v>
      </c>
      <c r="B11" s="111" t="s">
        <v>205</v>
      </c>
      <c r="C11" s="55" t="s">
        <v>464</v>
      </c>
      <c r="D11" s="491" t="s">
        <v>465</v>
      </c>
      <c r="E11" s="491" t="s">
        <v>466</v>
      </c>
      <c r="F11" s="490"/>
      <c r="G11" s="490"/>
      <c r="H11" s="490"/>
      <c r="I11" s="490"/>
    </row>
    <row r="12" spans="1:11" s="104" customFormat="1" ht="54.75" customHeight="1" x14ac:dyDescent="0.25">
      <c r="A12" s="110"/>
      <c r="B12" s="109" t="s">
        <v>204</v>
      </c>
      <c r="C12" s="172">
        <f>C13+C16+C22</f>
        <v>1462.0000000000073</v>
      </c>
      <c r="D12" s="570">
        <v>341.9</v>
      </c>
      <c r="E12" s="570">
        <v>23.4</v>
      </c>
      <c r="K12" s="108"/>
    </row>
    <row r="13" spans="1:11" ht="45" customHeight="1" x14ac:dyDescent="0.25">
      <c r="A13" s="169" t="s">
        <v>436</v>
      </c>
      <c r="B13" s="169" t="s">
        <v>202</v>
      </c>
      <c r="C13" s="172">
        <v>0</v>
      </c>
      <c r="D13" s="571">
        <f t="shared" ref="D13:E15" si="0">$C$13</f>
        <v>0</v>
      </c>
      <c r="E13" s="571">
        <f t="shared" si="0"/>
        <v>0</v>
      </c>
    </row>
    <row r="14" spans="1:11" ht="45" customHeight="1" x14ac:dyDescent="0.25">
      <c r="A14" s="168" t="s">
        <v>437</v>
      </c>
      <c r="B14" s="168" t="s">
        <v>343</v>
      </c>
      <c r="C14" s="172">
        <v>0</v>
      </c>
      <c r="D14" s="571">
        <f t="shared" si="0"/>
        <v>0</v>
      </c>
      <c r="E14" s="571">
        <f t="shared" si="0"/>
        <v>0</v>
      </c>
    </row>
    <row r="15" spans="1:11" ht="36" customHeight="1" x14ac:dyDescent="0.25">
      <c r="A15" s="168" t="s">
        <v>438</v>
      </c>
      <c r="B15" s="168" t="s">
        <v>344</v>
      </c>
      <c r="C15" s="173">
        <v>0</v>
      </c>
      <c r="D15" s="571">
        <f t="shared" si="0"/>
        <v>0</v>
      </c>
      <c r="E15" s="571">
        <f t="shared" si="0"/>
        <v>0</v>
      </c>
    </row>
    <row r="16" spans="1:11" ht="30" customHeight="1" x14ac:dyDescent="0.25">
      <c r="A16" s="107" t="s">
        <v>435</v>
      </c>
      <c r="B16" s="106" t="s">
        <v>439</v>
      </c>
      <c r="C16" s="172">
        <f>C21</f>
        <v>-1000</v>
      </c>
      <c r="D16" s="572">
        <f>$C$16</f>
        <v>-1000</v>
      </c>
      <c r="E16" s="573">
        <v>100</v>
      </c>
    </row>
    <row r="17" spans="1:10" ht="1.5" customHeight="1" x14ac:dyDescent="0.25">
      <c r="A17" s="168" t="s">
        <v>425</v>
      </c>
      <c r="B17" s="102" t="s">
        <v>426</v>
      </c>
      <c r="C17" s="172">
        <f>C19</f>
        <v>0</v>
      </c>
      <c r="D17" s="571">
        <f t="shared" ref="D17:D19" si="1">C17</f>
        <v>0</v>
      </c>
      <c r="E17" s="571">
        <f t="shared" ref="E17:E19" si="2">C17</f>
        <v>0</v>
      </c>
    </row>
    <row r="18" spans="1:10" ht="60" hidden="1" customHeight="1" x14ac:dyDescent="0.25">
      <c r="A18" s="168" t="s">
        <v>427</v>
      </c>
      <c r="B18" s="168" t="s">
        <v>428</v>
      </c>
      <c r="C18" s="173">
        <v>0</v>
      </c>
      <c r="D18" s="571">
        <f t="shared" si="1"/>
        <v>0</v>
      </c>
      <c r="E18" s="571">
        <f t="shared" si="2"/>
        <v>0</v>
      </c>
    </row>
    <row r="19" spans="1:10" ht="57.75" hidden="1" customHeight="1" x14ac:dyDescent="0.25">
      <c r="A19" s="168" t="s">
        <v>429</v>
      </c>
      <c r="B19" s="168" t="s">
        <v>430</v>
      </c>
      <c r="C19" s="173">
        <v>0</v>
      </c>
      <c r="D19" s="571">
        <f t="shared" si="1"/>
        <v>0</v>
      </c>
      <c r="E19" s="571">
        <f t="shared" si="2"/>
        <v>0</v>
      </c>
    </row>
    <row r="20" spans="1:10" ht="52.5" customHeight="1" x14ac:dyDescent="0.25">
      <c r="A20" s="168" t="s">
        <v>431</v>
      </c>
      <c r="B20" s="168" t="s">
        <v>432</v>
      </c>
      <c r="C20" s="173">
        <f>C21</f>
        <v>-1000</v>
      </c>
      <c r="D20" s="571">
        <f t="shared" ref="D20:D21" si="3">$C$20</f>
        <v>-1000</v>
      </c>
      <c r="E20" s="574">
        <v>100</v>
      </c>
    </row>
    <row r="21" spans="1:10" ht="53.25" customHeight="1" x14ac:dyDescent="0.25">
      <c r="A21" s="105" t="s">
        <v>433</v>
      </c>
      <c r="B21" s="105" t="s">
        <v>434</v>
      </c>
      <c r="C21" s="174">
        <v>-1000</v>
      </c>
      <c r="D21" s="571">
        <f t="shared" si="3"/>
        <v>-1000</v>
      </c>
      <c r="E21" s="574">
        <v>100</v>
      </c>
    </row>
    <row r="22" spans="1:10" s="104" customFormat="1" ht="36" customHeight="1" x14ac:dyDescent="0.25">
      <c r="A22" s="171" t="s">
        <v>416</v>
      </c>
      <c r="B22" s="170" t="s">
        <v>201</v>
      </c>
      <c r="C22" s="175">
        <f>C26+C30</f>
        <v>2462.0000000000073</v>
      </c>
      <c r="D22" s="570">
        <v>1341.9</v>
      </c>
      <c r="E22" s="570">
        <v>54.5</v>
      </c>
    </row>
    <row r="23" spans="1:10" ht="30" customHeight="1" x14ac:dyDescent="0.25">
      <c r="A23" s="168" t="s">
        <v>416</v>
      </c>
      <c r="B23" s="168" t="s">
        <v>201</v>
      </c>
      <c r="C23" s="173">
        <f>C26+C30</f>
        <v>2462.0000000000073</v>
      </c>
      <c r="D23" s="574">
        <v>1341.9</v>
      </c>
      <c r="E23" s="574">
        <v>54.5</v>
      </c>
    </row>
    <row r="24" spans="1:10" ht="24.75" customHeight="1" x14ac:dyDescent="0.25">
      <c r="A24" s="168" t="s">
        <v>417</v>
      </c>
      <c r="B24" s="168" t="s">
        <v>418</v>
      </c>
      <c r="C24" s="413">
        <f>C26</f>
        <v>-33178.299999999996</v>
      </c>
      <c r="D24" s="573">
        <v>-36840.300000000003</v>
      </c>
      <c r="E24" s="573">
        <v>111.03</v>
      </c>
    </row>
    <row r="25" spans="1:10" ht="24.75" customHeight="1" x14ac:dyDescent="0.25">
      <c r="A25" s="177" t="s">
        <v>419</v>
      </c>
      <c r="B25" s="168" t="s">
        <v>345</v>
      </c>
      <c r="C25" s="176">
        <f>C26</f>
        <v>-33178.299999999996</v>
      </c>
      <c r="D25" s="574">
        <v>-36840.300000000003</v>
      </c>
      <c r="E25" s="574">
        <v>111.03</v>
      </c>
    </row>
    <row r="26" spans="1:10" ht="40.5" customHeight="1" x14ac:dyDescent="0.25">
      <c r="A26" s="179" t="s">
        <v>420</v>
      </c>
      <c r="B26" s="178" t="s">
        <v>200</v>
      </c>
      <c r="C26" s="176">
        <f>-30599.5-1512.6-1066.2</f>
        <v>-33178.299999999996</v>
      </c>
      <c r="D26" s="574">
        <v>-36840.300000000003</v>
      </c>
      <c r="E26" s="574">
        <v>111.03</v>
      </c>
    </row>
    <row r="27" spans="1:10" ht="24.75" customHeight="1" x14ac:dyDescent="0.25">
      <c r="A27" s="168" t="s">
        <v>421</v>
      </c>
      <c r="B27" s="168" t="s">
        <v>346</v>
      </c>
      <c r="C27" s="413">
        <f>C30</f>
        <v>35640.300000000003</v>
      </c>
      <c r="D27" s="574">
        <v>38182.300000000003</v>
      </c>
      <c r="E27" s="574">
        <v>107.1</v>
      </c>
    </row>
    <row r="28" spans="1:10" ht="24.75" customHeight="1" x14ac:dyDescent="0.25">
      <c r="A28" s="168" t="s">
        <v>422</v>
      </c>
      <c r="B28" s="168" t="s">
        <v>199</v>
      </c>
      <c r="C28" s="176">
        <f>C30</f>
        <v>35640.300000000003</v>
      </c>
      <c r="D28" s="574">
        <v>38182.300000000003</v>
      </c>
      <c r="E28" s="574">
        <v>107.1</v>
      </c>
    </row>
    <row r="29" spans="1:10" ht="24.75" customHeight="1" x14ac:dyDescent="0.25">
      <c r="A29" s="168" t="s">
        <v>423</v>
      </c>
      <c r="B29" s="168" t="s">
        <v>198</v>
      </c>
      <c r="C29" s="176">
        <f>C30</f>
        <v>35640.300000000003</v>
      </c>
      <c r="D29" s="574">
        <v>38182.300000000003</v>
      </c>
      <c r="E29" s="574">
        <v>107.1</v>
      </c>
    </row>
    <row r="30" spans="1:10" ht="39.75" customHeight="1" x14ac:dyDescent="0.25">
      <c r="A30" s="168" t="s">
        <v>424</v>
      </c>
      <c r="B30" s="168" t="s">
        <v>197</v>
      </c>
      <c r="C30" s="176">
        <f>'прил._6(7)'!K12+1000</f>
        <v>35640.300000000003</v>
      </c>
      <c r="D30" s="574">
        <v>38182.300000000003</v>
      </c>
      <c r="E30" s="574">
        <v>107.1</v>
      </c>
    </row>
    <row r="32" spans="1:10" ht="18.75" x14ac:dyDescent="0.3">
      <c r="A32" s="631" t="s">
        <v>405</v>
      </c>
      <c r="B32" s="632"/>
      <c r="C32" s="632"/>
      <c r="D32" s="92"/>
      <c r="E32" s="92"/>
      <c r="F32" s="485"/>
      <c r="G32" s="485"/>
      <c r="H32" s="485"/>
      <c r="I32" s="485"/>
      <c r="J32" s="92"/>
    </row>
    <row r="33" spans="3:3" ht="18.75" x14ac:dyDescent="0.25">
      <c r="C33" s="103"/>
    </row>
  </sheetData>
  <mergeCells count="4">
    <mergeCell ref="A8:C8"/>
    <mergeCell ref="A9:C9"/>
    <mergeCell ref="A32:C32"/>
    <mergeCell ref="B6:C6"/>
  </mergeCells>
  <phoneticPr fontId="36" type="noConversion"/>
  <pageMargins left="0.70866141732283472" right="0.27559055118110237" top="0.33" bottom="0.74803149606299213" header="0.31496062992125984" footer="0.31496062992125984"/>
  <pageSetup paperSize="9"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22" t="s">
        <v>224</v>
      </c>
    </row>
    <row r="2" spans="1:2" ht="15.75" x14ac:dyDescent="0.25">
      <c r="B2" s="122" t="s">
        <v>0</v>
      </c>
    </row>
    <row r="3" spans="1:2" ht="15.75" x14ac:dyDescent="0.25">
      <c r="B3" s="122" t="s">
        <v>1</v>
      </c>
    </row>
    <row r="4" spans="1:2" ht="15.75" x14ac:dyDescent="0.25">
      <c r="B4" s="122" t="s">
        <v>2</v>
      </c>
    </row>
    <row r="5" spans="1:2" x14ac:dyDescent="0.25">
      <c r="B5" s="125" t="s">
        <v>396</v>
      </c>
    </row>
    <row r="9" spans="1:2" ht="98.25" customHeight="1" x14ac:dyDescent="0.25">
      <c r="A9" s="591" t="s">
        <v>368</v>
      </c>
      <c r="B9" s="592"/>
    </row>
    <row r="10" spans="1:2" ht="18.75" x14ac:dyDescent="0.25">
      <c r="A10" s="133">
        <v>4</v>
      </c>
      <c r="B10" s="133"/>
    </row>
    <row r="11" spans="1:2" ht="18.75" x14ac:dyDescent="0.3">
      <c r="A11" s="134"/>
      <c r="B11" s="134" t="s">
        <v>3</v>
      </c>
    </row>
    <row r="12" spans="1:2" ht="18.75" x14ac:dyDescent="0.25">
      <c r="A12" s="129" t="s">
        <v>225</v>
      </c>
      <c r="B12" s="135" t="s">
        <v>226</v>
      </c>
    </row>
    <row r="13" spans="1:2" ht="19.5" thickBot="1" x14ac:dyDescent="0.3">
      <c r="A13" s="136">
        <v>1</v>
      </c>
      <c r="B13" s="136">
        <v>2</v>
      </c>
    </row>
    <row r="14" spans="1:2" ht="19.5" thickBot="1" x14ac:dyDescent="0.3">
      <c r="A14" s="163" t="s">
        <v>227</v>
      </c>
      <c r="B14" s="165">
        <v>70</v>
      </c>
    </row>
    <row r="15" spans="1:2" ht="63" x14ac:dyDescent="0.25">
      <c r="A15" s="164" t="s">
        <v>309</v>
      </c>
      <c r="B15" s="136">
        <v>27.5</v>
      </c>
    </row>
    <row r="16" spans="1:2" ht="18.75" x14ac:dyDescent="0.25">
      <c r="A16" s="164" t="s">
        <v>310</v>
      </c>
      <c r="B16" s="136">
        <v>27.7</v>
      </c>
    </row>
    <row r="17" spans="1:3" ht="18.75" x14ac:dyDescent="0.3">
      <c r="A17" s="137" t="s">
        <v>228</v>
      </c>
      <c r="B17" s="165">
        <f>SUM(B14:B16)</f>
        <v>125.2</v>
      </c>
    </row>
    <row r="19" spans="1:3" x14ac:dyDescent="0.25">
      <c r="A19" s="634" t="s">
        <v>347</v>
      </c>
      <c r="B19" s="634"/>
      <c r="C19" s="634"/>
    </row>
  </sheetData>
  <mergeCells count="2">
    <mergeCell ref="A9:B9"/>
    <mergeCell ref="A19:C19"/>
  </mergeCells>
  <phoneticPr fontId="36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прил4(5)</vt:lpstr>
      <vt:lpstr>прил.5(6)</vt:lpstr>
      <vt:lpstr>прил._6(7)</vt:lpstr>
      <vt:lpstr>Прил 7(8)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'прил._6(7)'!Область_печати</vt:lpstr>
      <vt:lpstr>'прил.5(6)'!Область_печати</vt:lpstr>
      <vt:lpstr>'прил4(5)'!Область_печати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2022-03-22T13:54:06Z</cp:lastPrinted>
  <dcterms:created xsi:type="dcterms:W3CDTF">2010-11-10T14:00:24Z</dcterms:created>
  <dcterms:modified xsi:type="dcterms:W3CDTF">2022-06-03T07:42:05Z</dcterms:modified>
</cp:coreProperties>
</file>