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Надежда\Desktop\Новая папка\"/>
    </mc:Choice>
  </mc:AlternateContent>
  <bookViews>
    <workbookView xWindow="-135" yWindow="1275" windowWidth="12855" windowHeight="8610" tabRatio="849" activeTab="3"/>
  </bookViews>
  <sheets>
    <sheet name="прил3" sheetId="6" r:id="rId1"/>
    <sheet name="прил4" sheetId="40" r:id="rId2"/>
    <sheet name="прил._5" sheetId="24" r:id="rId3"/>
    <sheet name="Прил 6" sheetId="42" r:id="rId4"/>
    <sheet name="Прил 10+" sheetId="47" state="hidden" r:id="rId5"/>
  </sheets>
  <definedNames>
    <definedName name="_xlnm._FilterDatabase" localSheetId="2" hidden="1">прил._5!$A$12:$K$185</definedName>
    <definedName name="_xlnm._FilterDatabase" localSheetId="1" hidden="1">прил4!$A$10:$H$186</definedName>
    <definedName name="_xlnm.Print_Area" localSheetId="2">прил._5!$A$1:$M$194</definedName>
    <definedName name="_xlnm.Print_Area" localSheetId="0">прил3!$A$6:$F$46</definedName>
    <definedName name="_xlnm.Print_Area" localSheetId="1">прил4!$A$6:$J$199</definedName>
  </definedNames>
  <calcPr calcId="152511"/>
</workbook>
</file>

<file path=xl/calcChain.xml><?xml version="1.0" encoding="utf-8"?>
<calcChain xmlns="http://schemas.openxmlformats.org/spreadsheetml/2006/main">
  <c r="F22" i="42" l="1"/>
  <c r="D17" i="42"/>
  <c r="D16" i="42" s="1"/>
  <c r="E17" i="42"/>
  <c r="E16" i="42" s="1"/>
  <c r="F17" i="42"/>
  <c r="F16" i="42" s="1"/>
  <c r="D18" i="42"/>
  <c r="E18" i="42"/>
  <c r="F18" i="42"/>
  <c r="D26" i="42"/>
  <c r="E26" i="42"/>
  <c r="E23" i="42" s="1"/>
  <c r="F28" i="42"/>
  <c r="C26" i="42"/>
  <c r="M19" i="24"/>
  <c r="J167" i="40" s="1"/>
  <c r="J165" i="40" s="1"/>
  <c r="M38" i="24"/>
  <c r="J133" i="40" s="1"/>
  <c r="M41" i="24"/>
  <c r="J142" i="40" s="1"/>
  <c r="M51" i="24"/>
  <c r="M56" i="24"/>
  <c r="M72" i="24"/>
  <c r="J178" i="40" s="1"/>
  <c r="J177" i="40" s="1"/>
  <c r="J176" i="40" s="1"/>
  <c r="J175" i="40" s="1"/>
  <c r="M79" i="24"/>
  <c r="M85" i="24"/>
  <c r="J32" i="40" s="1"/>
  <c r="J27" i="40" s="1"/>
  <c r="M89" i="24"/>
  <c r="J81" i="40" s="1"/>
  <c r="J80" i="40" s="1"/>
  <c r="J79" i="40" s="1"/>
  <c r="J78" i="40" s="1"/>
  <c r="M93" i="24"/>
  <c r="M97" i="24"/>
  <c r="M103" i="24"/>
  <c r="M121" i="24"/>
  <c r="J92" i="40" s="1"/>
  <c r="J89" i="40" s="1"/>
  <c r="M127" i="24"/>
  <c r="M139" i="24"/>
  <c r="M148" i="24"/>
  <c r="J60" i="40" s="1"/>
  <c r="J59" i="40" s="1"/>
  <c r="J58" i="40" s="1"/>
  <c r="J57" i="40" s="1"/>
  <c r="M155" i="24"/>
  <c r="J44" i="40" s="1"/>
  <c r="J43" i="40" s="1"/>
  <c r="M159" i="24"/>
  <c r="L15" i="24"/>
  <c r="L16" i="24"/>
  <c r="L17" i="24"/>
  <c r="L18" i="24"/>
  <c r="L24" i="24"/>
  <c r="L21" i="24" s="1"/>
  <c r="L28" i="24"/>
  <c r="L30" i="24"/>
  <c r="L27" i="24"/>
  <c r="L35" i="24"/>
  <c r="L34" i="24" s="1"/>
  <c r="L40" i="24"/>
  <c r="L44" i="24"/>
  <c r="L43" i="24" s="1"/>
  <c r="L46" i="24"/>
  <c r="L45" i="24" s="1"/>
  <c r="L50" i="24"/>
  <c r="L49" i="24" s="1"/>
  <c r="L48" i="24" s="1"/>
  <c r="L47" i="24" s="1"/>
  <c r="L52" i="24"/>
  <c r="L53" i="24"/>
  <c r="L54" i="24"/>
  <c r="L55" i="24"/>
  <c r="L58" i="24"/>
  <c r="L60" i="24"/>
  <c r="L61" i="24"/>
  <c r="L59" i="24" s="1"/>
  <c r="L65" i="24"/>
  <c r="L63" i="24" s="1"/>
  <c r="L67" i="24"/>
  <c r="L66" i="24" s="1"/>
  <c r="L71" i="24"/>
  <c r="L73" i="24"/>
  <c r="L74" i="24" s="1"/>
  <c r="I137" i="40" s="1"/>
  <c r="L78" i="24"/>
  <c r="L82" i="24"/>
  <c r="L83" i="24"/>
  <c r="L84" i="24"/>
  <c r="L88" i="24"/>
  <c r="L90" i="24"/>
  <c r="L91" i="24"/>
  <c r="L92" i="24"/>
  <c r="L94" i="24"/>
  <c r="L95" i="24"/>
  <c r="L96" i="24"/>
  <c r="L102" i="24"/>
  <c r="L101" i="24" s="1"/>
  <c r="L100" i="24" s="1"/>
  <c r="L106" i="24"/>
  <c r="L105" i="24" s="1"/>
  <c r="L110" i="24"/>
  <c r="L109" i="24" s="1"/>
  <c r="L113" i="24"/>
  <c r="L115" i="24"/>
  <c r="L112" i="24"/>
  <c r="L117" i="24"/>
  <c r="L118" i="24"/>
  <c r="L119" i="24"/>
  <c r="L120" i="24"/>
  <c r="L126" i="24"/>
  <c r="L125" i="24" s="1"/>
  <c r="L124" i="24" s="1"/>
  <c r="L123" i="24" s="1"/>
  <c r="L133" i="24"/>
  <c r="L136" i="24"/>
  <c r="L138" i="24"/>
  <c r="L141" i="24"/>
  <c r="L144" i="24"/>
  <c r="L143" i="24" s="1"/>
  <c r="L145" i="24"/>
  <c r="L146" i="24"/>
  <c r="L147" i="24"/>
  <c r="L154" i="24"/>
  <c r="L156" i="24"/>
  <c r="L158" i="24"/>
  <c r="L153" i="24" s="1"/>
  <c r="L161" i="24"/>
  <c r="L160" i="24" s="1"/>
  <c r="L165" i="24"/>
  <c r="L167" i="24"/>
  <c r="L164" i="24"/>
  <c r="L171" i="24"/>
  <c r="K159" i="40"/>
  <c r="K137" i="40"/>
  <c r="K84" i="40"/>
  <c r="L14" i="40"/>
  <c r="L29" i="40"/>
  <c r="L30" i="40"/>
  <c r="L33" i="40"/>
  <c r="L34" i="40"/>
  <c r="L37" i="40"/>
  <c r="L38" i="40"/>
  <c r="L61" i="40"/>
  <c r="L62" i="40"/>
  <c r="L67" i="40"/>
  <c r="L68" i="40"/>
  <c r="L69" i="40"/>
  <c r="L96" i="40"/>
  <c r="L97" i="40"/>
  <c r="L100" i="40"/>
  <c r="L101" i="40"/>
  <c r="L103" i="40"/>
  <c r="L104" i="40"/>
  <c r="L105" i="40"/>
  <c r="L106" i="40"/>
  <c r="L109" i="40"/>
  <c r="L139" i="40"/>
  <c r="L140" i="40"/>
  <c r="L141" i="40"/>
  <c r="L146" i="40"/>
  <c r="L147" i="40"/>
  <c r="L148" i="40"/>
  <c r="L149" i="40"/>
  <c r="L150" i="40"/>
  <c r="L151" i="40"/>
  <c r="L152" i="40"/>
  <c r="L153" i="40"/>
  <c r="L155" i="40"/>
  <c r="L156" i="40"/>
  <c r="I18" i="40"/>
  <c r="I16" i="40" s="1"/>
  <c r="J18" i="40"/>
  <c r="J17" i="40" s="1"/>
  <c r="K18" i="40"/>
  <c r="K16" i="40" s="1"/>
  <c r="K15" i="40" s="1"/>
  <c r="K21" i="40"/>
  <c r="K20" i="40" s="1"/>
  <c r="I23" i="40"/>
  <c r="I26" i="40"/>
  <c r="I25" i="40" s="1"/>
  <c r="I24" i="40" s="1"/>
  <c r="K25" i="40"/>
  <c r="K24" i="40" s="1"/>
  <c r="I32" i="40"/>
  <c r="I27" i="40" s="1"/>
  <c r="K27" i="40"/>
  <c r="I35" i="40"/>
  <c r="J35" i="40"/>
  <c r="K35" i="40"/>
  <c r="I39" i="40"/>
  <c r="I36" i="40" s="1"/>
  <c r="J39" i="40"/>
  <c r="J36" i="40" s="1"/>
  <c r="K36" i="40"/>
  <c r="I44" i="40"/>
  <c r="I43" i="40" s="1"/>
  <c r="K43" i="40"/>
  <c r="I46" i="40"/>
  <c r="I48" i="40"/>
  <c r="I47" i="40" s="1"/>
  <c r="J48" i="40"/>
  <c r="J47" i="40" s="1"/>
  <c r="K48" i="40"/>
  <c r="K47" i="40" s="1"/>
  <c r="I51" i="40"/>
  <c r="I50" i="40" s="1"/>
  <c r="K50" i="40"/>
  <c r="K54" i="40"/>
  <c r="K53" i="40" s="1"/>
  <c r="K52" i="40" s="1"/>
  <c r="I60" i="40"/>
  <c r="I56" i="40" s="1"/>
  <c r="K56" i="40"/>
  <c r="I66" i="40"/>
  <c r="I65" i="40" s="1"/>
  <c r="I64" i="40" s="1"/>
  <c r="I63" i="40" s="1"/>
  <c r="K66" i="40"/>
  <c r="K65" i="40" s="1"/>
  <c r="K64" i="40" s="1"/>
  <c r="K63" i="40" s="1"/>
  <c r="I73" i="40"/>
  <c r="I70" i="40" s="1"/>
  <c r="K70" i="40"/>
  <c r="K75" i="40"/>
  <c r="K74" i="40" s="1"/>
  <c r="I81" i="40"/>
  <c r="I80" i="40" s="1"/>
  <c r="I79" i="40" s="1"/>
  <c r="I78" i="40" s="1"/>
  <c r="K81" i="40"/>
  <c r="K80" i="40" s="1"/>
  <c r="K79" i="40" s="1"/>
  <c r="K78" i="40" s="1"/>
  <c r="K83" i="40"/>
  <c r="I88" i="40"/>
  <c r="I87" i="40" s="1"/>
  <c r="I86" i="40" s="1"/>
  <c r="K87" i="40"/>
  <c r="K86" i="40" s="1"/>
  <c r="I92" i="40"/>
  <c r="I90" i="40" s="1"/>
  <c r="K92" i="40"/>
  <c r="K90" i="40" s="1"/>
  <c r="I95" i="40"/>
  <c r="J95" i="40"/>
  <c r="K95" i="40"/>
  <c r="I99" i="40"/>
  <c r="J99" i="40"/>
  <c r="K99" i="40"/>
  <c r="K98" i="40" s="1"/>
  <c r="I102" i="40"/>
  <c r="J102" i="40"/>
  <c r="K102" i="40"/>
  <c r="I108" i="40"/>
  <c r="J108" i="40"/>
  <c r="K108" i="40"/>
  <c r="I111" i="40"/>
  <c r="I115" i="40"/>
  <c r="I113" i="40" s="1"/>
  <c r="K113" i="40"/>
  <c r="K117" i="40"/>
  <c r="I118" i="40"/>
  <c r="I117" i="40" s="1"/>
  <c r="K119" i="40"/>
  <c r="I120" i="40"/>
  <c r="I119" i="40" s="1"/>
  <c r="J120" i="40"/>
  <c r="J119" i="40" s="1"/>
  <c r="K121" i="40"/>
  <c r="K122" i="40" s="1"/>
  <c r="I125" i="40"/>
  <c r="K125" i="40"/>
  <c r="I127" i="40"/>
  <c r="I124" i="40" s="1"/>
  <c r="K124" i="40"/>
  <c r="I131" i="40"/>
  <c r="I132" i="40"/>
  <c r="I133" i="40"/>
  <c r="I135" i="40"/>
  <c r="I134" i="40" s="1"/>
  <c r="K134" i="40"/>
  <c r="I142" i="40"/>
  <c r="I145" i="40"/>
  <c r="I144" i="40" s="1"/>
  <c r="J145" i="40"/>
  <c r="J143" i="40" s="1"/>
  <c r="K145" i="40"/>
  <c r="K144" i="40" s="1"/>
  <c r="I158" i="40"/>
  <c r="I154" i="40" s="1"/>
  <c r="K154" i="40"/>
  <c r="K162" i="40"/>
  <c r="I167" i="40"/>
  <c r="I164" i="40" s="1"/>
  <c r="K167" i="40"/>
  <c r="K164" i="40" s="1"/>
  <c r="K168" i="40"/>
  <c r="I169" i="40"/>
  <c r="K169" i="40"/>
  <c r="K170" i="40"/>
  <c r="K171" i="40"/>
  <c r="K172" i="40"/>
  <c r="K173" i="40"/>
  <c r="K174" i="40"/>
  <c r="I178" i="40"/>
  <c r="I177" i="40" s="1"/>
  <c r="I176" i="40" s="1"/>
  <c r="I175" i="40" s="1"/>
  <c r="K177" i="40"/>
  <c r="K176" i="40" s="1"/>
  <c r="K175" i="40" s="1"/>
  <c r="I182" i="40"/>
  <c r="I181" i="40" s="1"/>
  <c r="I180" i="40" s="1"/>
  <c r="I179" i="40" s="1"/>
  <c r="J182" i="40"/>
  <c r="J181" i="40" s="1"/>
  <c r="J180" i="40" s="1"/>
  <c r="J179" i="40" s="1"/>
  <c r="K182" i="40"/>
  <c r="K181" i="40" s="1"/>
  <c r="K180" i="40" s="1"/>
  <c r="K179" i="40" s="1"/>
  <c r="I186" i="40"/>
  <c r="I183" i="40" s="1"/>
  <c r="K183" i="40"/>
  <c r="I189" i="40"/>
  <c r="I188" i="40" s="1"/>
  <c r="J189" i="40"/>
  <c r="K189" i="40"/>
  <c r="K188" i="40" s="1"/>
  <c r="I191" i="40"/>
  <c r="I190" i="40" s="1"/>
  <c r="J191" i="40"/>
  <c r="J190" i="40" s="1"/>
  <c r="K191" i="40"/>
  <c r="K190" i="40" s="1"/>
  <c r="I195" i="40"/>
  <c r="I194" i="40" s="1"/>
  <c r="I193" i="40" s="1"/>
  <c r="I192" i="40" s="1"/>
  <c r="J195" i="40"/>
  <c r="J194" i="40" s="1"/>
  <c r="J193" i="40" s="1"/>
  <c r="J192" i="40" s="1"/>
  <c r="K194" i="40"/>
  <c r="K193" i="40" s="1"/>
  <c r="K192" i="40" s="1"/>
  <c r="I15" i="40"/>
  <c r="K30" i="6"/>
  <c r="K36" i="6"/>
  <c r="K12" i="6"/>
  <c r="K32" i="6"/>
  <c r="K29" i="6"/>
  <c r="K25" i="6"/>
  <c r="G25" i="6"/>
  <c r="H25" i="6"/>
  <c r="I25" i="6"/>
  <c r="J25" i="6"/>
  <c r="E22" i="6"/>
  <c r="G22" i="6"/>
  <c r="G11" i="6" s="1"/>
  <c r="H22" i="6"/>
  <c r="I22" i="6"/>
  <c r="J22" i="6"/>
  <c r="K22" i="6"/>
  <c r="K20" i="6"/>
  <c r="I11" i="6"/>
  <c r="J11" i="6"/>
  <c r="K41" i="6"/>
  <c r="L42" i="24" l="1"/>
  <c r="L87" i="24"/>
  <c r="L64" i="24"/>
  <c r="I138" i="40"/>
  <c r="I98" i="40"/>
  <c r="I77" i="40"/>
  <c r="I75" i="40" s="1"/>
  <c r="I74" i="40" s="1"/>
  <c r="L77" i="24"/>
  <c r="L70" i="24"/>
  <c r="L62" i="24"/>
  <c r="L39" i="24"/>
  <c r="L75" i="24"/>
  <c r="F29" i="42"/>
  <c r="F27" i="42"/>
  <c r="F25" i="42"/>
  <c r="D25" i="42"/>
  <c r="E24" i="42"/>
  <c r="F23" i="42"/>
  <c r="D23" i="42"/>
  <c r="E25" i="42"/>
  <c r="F24" i="42"/>
  <c r="D24" i="42"/>
  <c r="L104" i="24"/>
  <c r="L130" i="24"/>
  <c r="L178" i="24"/>
  <c r="I55" i="40"/>
  <c r="I54" i="40" s="1"/>
  <c r="I53" i="40" s="1"/>
  <c r="I52" i="40" s="1"/>
  <c r="L180" i="24"/>
  <c r="L182" i="24"/>
  <c r="L184" i="24"/>
  <c r="I85" i="40"/>
  <c r="I83" i="40" s="1"/>
  <c r="I82" i="40" s="1"/>
  <c r="L181" i="24"/>
  <c r="L170" i="24"/>
  <c r="L172" i="24"/>
  <c r="L169" i="24"/>
  <c r="L152" i="24"/>
  <c r="L99" i="24"/>
  <c r="L33" i="24"/>
  <c r="L140" i="24"/>
  <c r="L135" i="24"/>
  <c r="L131" i="24"/>
  <c r="L22" i="24"/>
  <c r="L20" i="24"/>
  <c r="I172" i="40"/>
  <c r="I163" i="40"/>
  <c r="I162" i="40" s="1"/>
  <c r="I161" i="40"/>
  <c r="I123" i="40"/>
  <c r="I121" i="40" s="1"/>
  <c r="I122" i="40" s="1"/>
  <c r="I22" i="40"/>
  <c r="I21" i="40" s="1"/>
  <c r="L166" i="24"/>
  <c r="L132" i="24"/>
  <c r="L128" i="24"/>
  <c r="L114" i="24"/>
  <c r="L76" i="24"/>
  <c r="L29" i="24"/>
  <c r="L23" i="24"/>
  <c r="J187" i="40"/>
  <c r="K82" i="40"/>
  <c r="K116" i="40"/>
  <c r="K10" i="40"/>
  <c r="K128" i="40"/>
  <c r="I93" i="40"/>
  <c r="J98" i="40"/>
  <c r="K93" i="40"/>
  <c r="J188" i="40"/>
  <c r="K187" i="40"/>
  <c r="I187" i="40"/>
  <c r="K185" i="40"/>
  <c r="I185" i="40"/>
  <c r="I184" i="40" s="1"/>
  <c r="J166" i="40"/>
  <c r="K165" i="40"/>
  <c r="I165" i="40"/>
  <c r="J164" i="40"/>
  <c r="K157" i="40"/>
  <c r="I157" i="40"/>
  <c r="J144" i="40"/>
  <c r="K143" i="40"/>
  <c r="I143" i="40"/>
  <c r="K19" i="40"/>
  <c r="K166" i="40"/>
  <c r="I166" i="40"/>
  <c r="K130" i="40"/>
  <c r="I130" i="40"/>
  <c r="I129" i="40" s="1"/>
  <c r="K126" i="40"/>
  <c r="I126" i="40"/>
  <c r="I116" i="40"/>
  <c r="K42" i="40"/>
  <c r="I42" i="40"/>
  <c r="K114" i="40"/>
  <c r="I114" i="40"/>
  <c r="K112" i="40"/>
  <c r="I112" i="40"/>
  <c r="K110" i="40"/>
  <c r="I110" i="40"/>
  <c r="K91" i="40"/>
  <c r="I91" i="40"/>
  <c r="J90" i="40"/>
  <c r="K89" i="40"/>
  <c r="I89" i="40"/>
  <c r="K76" i="40"/>
  <c r="I76" i="40"/>
  <c r="K72" i="40"/>
  <c r="I72" i="40"/>
  <c r="I71" i="40" s="1"/>
  <c r="K59" i="40"/>
  <c r="I59" i="40"/>
  <c r="I58" i="40" s="1"/>
  <c r="I57" i="40" s="1"/>
  <c r="J56" i="40"/>
  <c r="K49" i="40"/>
  <c r="I49" i="40"/>
  <c r="K45" i="40"/>
  <c r="I45" i="40"/>
  <c r="K31" i="40"/>
  <c r="I31" i="40"/>
  <c r="I28" i="40" s="1"/>
  <c r="K17" i="40"/>
  <c r="I17" i="40"/>
  <c r="J16" i="40"/>
  <c r="J15" i="40" s="1"/>
  <c r="J110" i="40"/>
  <c r="J91" i="40"/>
  <c r="J31" i="40"/>
  <c r="J28" i="40" s="1"/>
  <c r="K142" i="24"/>
  <c r="M142" i="24" s="1"/>
  <c r="J123" i="40" s="1"/>
  <c r="J121" i="40" s="1"/>
  <c r="J122" i="40" s="1"/>
  <c r="K129" i="24"/>
  <c r="M129" i="24" s="1"/>
  <c r="J111" i="40" s="1"/>
  <c r="J93" i="40" s="1"/>
  <c r="K157" i="24"/>
  <c r="M157" i="24" s="1"/>
  <c r="J46" i="40" s="1"/>
  <c r="J45" i="40" s="1"/>
  <c r="L69" i="24" l="1"/>
  <c r="I171" i="40"/>
  <c r="L86" i="24"/>
  <c r="J42" i="40"/>
  <c r="I160" i="40"/>
  <c r="I159" i="40" s="1"/>
  <c r="I170" i="40"/>
  <c r="F12" i="42"/>
  <c r="L183" i="24"/>
  <c r="L177" i="24"/>
  <c r="L163" i="24"/>
  <c r="L151" i="24"/>
  <c r="L122" i="24"/>
  <c r="L98" i="24"/>
  <c r="I20" i="40"/>
  <c r="I19" i="40" s="1"/>
  <c r="I10" i="40"/>
  <c r="I128" i="40"/>
  <c r="I168" i="40"/>
  <c r="L13" i="24"/>
  <c r="L32" i="24"/>
  <c r="I40" i="40"/>
  <c r="K184" i="40"/>
  <c r="K129" i="40"/>
  <c r="K71" i="40"/>
  <c r="K58" i="40"/>
  <c r="K40" i="40"/>
  <c r="K28" i="40"/>
  <c r="I94" i="40"/>
  <c r="I107" i="40"/>
  <c r="I41" i="40"/>
  <c r="K94" i="40"/>
  <c r="K107" i="40"/>
  <c r="K41" i="40"/>
  <c r="J107" i="40"/>
  <c r="J94" i="40"/>
  <c r="K39" i="6"/>
  <c r="K37" i="24"/>
  <c r="M37" i="24" s="1"/>
  <c r="J132" i="40" s="1"/>
  <c r="L14" i="24" l="1"/>
  <c r="L81" i="24"/>
  <c r="L57" i="24"/>
  <c r="L26" i="24" s="1"/>
  <c r="J41" i="40"/>
  <c r="L176" i="24"/>
  <c r="L150" i="24"/>
  <c r="E25" i="6"/>
  <c r="K57" i="40"/>
  <c r="K179" i="24"/>
  <c r="M179" i="24" s="1"/>
  <c r="J55" i="40" s="1"/>
  <c r="J54" i="40" s="1"/>
  <c r="J53" i="40" s="1"/>
  <c r="J52" i="40" s="1"/>
  <c r="K68" i="24"/>
  <c r="M68" i="24" s="1"/>
  <c r="J135" i="40" s="1"/>
  <c r="J134" i="40" s="1"/>
  <c r="K116" i="24"/>
  <c r="M116" i="24" s="1"/>
  <c r="J88" i="40" s="1"/>
  <c r="J87" i="40" s="1"/>
  <c r="J86" i="40" s="1"/>
  <c r="K162" i="24"/>
  <c r="M162" i="24" s="1"/>
  <c r="J51" i="40" s="1"/>
  <c r="K65" i="24"/>
  <c r="M65" i="24" s="1"/>
  <c r="J77" i="40" s="1"/>
  <c r="K31" i="24"/>
  <c r="M31" i="24" s="1"/>
  <c r="J49" i="40" l="1"/>
  <c r="J40" i="40" s="1"/>
  <c r="J50" i="40"/>
  <c r="J125" i="40"/>
  <c r="J127" i="40"/>
  <c r="L80" i="24"/>
  <c r="J76" i="40"/>
  <c r="J75" i="40"/>
  <c r="J74" i="40" s="1"/>
  <c r="L175" i="24"/>
  <c r="L149" i="24"/>
  <c r="I174" i="40"/>
  <c r="K107" i="24"/>
  <c r="M107" i="24" s="1"/>
  <c r="J22" i="40" s="1"/>
  <c r="J124" i="40" l="1"/>
  <c r="J126" i="40"/>
  <c r="L174" i="24"/>
  <c r="L25" i="24"/>
  <c r="K111" i="24"/>
  <c r="M111" i="24" s="1"/>
  <c r="J26" i="40" s="1"/>
  <c r="J25" i="40" s="1"/>
  <c r="J24" i="40" s="1"/>
  <c r="I173" i="40" l="1"/>
  <c r="L12" i="24"/>
  <c r="H178" i="40"/>
  <c r="L178" i="40" s="1"/>
  <c r="K70" i="24"/>
  <c r="K71" i="24"/>
  <c r="M71" i="24" s="1"/>
  <c r="K69" i="24" l="1"/>
  <c r="M69" i="24" s="1"/>
  <c r="M70" i="24"/>
  <c r="D30" i="42"/>
  <c r="H177" i="40"/>
  <c r="K34" i="6"/>
  <c r="K108" i="24"/>
  <c r="M108" i="24" s="1"/>
  <c r="J23" i="40" s="1"/>
  <c r="J21" i="40" s="1"/>
  <c r="J20" i="40" l="1"/>
  <c r="J19" i="40" s="1"/>
  <c r="D28" i="42"/>
  <c r="D22" i="42"/>
  <c r="D29" i="42"/>
  <c r="D27" i="42"/>
  <c r="D12" i="42" s="1"/>
  <c r="L177" i="40"/>
  <c r="H176" i="40"/>
  <c r="K36" i="24"/>
  <c r="M36" i="24" s="1"/>
  <c r="J131" i="40" s="1"/>
  <c r="J130" i="40" l="1"/>
  <c r="L176" i="40"/>
  <c r="H175" i="40"/>
  <c r="L175" i="40" s="1"/>
  <c r="L33" i="6"/>
  <c r="K173" i="24"/>
  <c r="M173" i="24" s="1"/>
  <c r="J73" i="40" s="1"/>
  <c r="J70" i="40" l="1"/>
  <c r="J72" i="40"/>
  <c r="J71" i="40" s="1"/>
  <c r="H48" i="40"/>
  <c r="H47" i="40" l="1"/>
  <c r="L47" i="40" s="1"/>
  <c r="L48" i="40"/>
  <c r="K158" i="24"/>
  <c r="M158" i="24" s="1"/>
  <c r="K134" i="24"/>
  <c r="M134" i="24" s="1"/>
  <c r="J115" i="40" s="1"/>
  <c r="J113" i="40" l="1"/>
  <c r="J114" i="40"/>
  <c r="K185" i="24"/>
  <c r="M185" i="24" s="1"/>
  <c r="J85" i="40" s="1"/>
  <c r="J83" i="40" s="1"/>
  <c r="J82" i="40" s="1"/>
  <c r="K63" i="24"/>
  <c r="M63" i="24" s="1"/>
  <c r="K61" i="24"/>
  <c r="M61" i="24" s="1"/>
  <c r="J66" i="40" s="1"/>
  <c r="J65" i="40" l="1"/>
  <c r="J64" i="40" s="1"/>
  <c r="J63" i="40" s="1"/>
  <c r="K28" i="6"/>
  <c r="K78" i="24"/>
  <c r="M78" i="24" s="1"/>
  <c r="J138" i="40" s="1"/>
  <c r="L28" i="6" l="1"/>
  <c r="H120" i="40"/>
  <c r="H119" i="40" l="1"/>
  <c r="L119" i="40" s="1"/>
  <c r="L120" i="40"/>
  <c r="K138" i="24"/>
  <c r="M138" i="24" s="1"/>
  <c r="H108" i="40" l="1"/>
  <c r="L108" i="40" s="1"/>
  <c r="K126" i="24"/>
  <c r="M126" i="24" s="1"/>
  <c r="K137" i="24" l="1"/>
  <c r="M137" i="24" s="1"/>
  <c r="J118" i="40" s="1"/>
  <c r="J117" i="40" l="1"/>
  <c r="J116" i="40"/>
  <c r="J112" i="40"/>
  <c r="K130" i="24"/>
  <c r="M130" i="24" s="1"/>
  <c r="K135" i="24"/>
  <c r="M135" i="24" s="1"/>
  <c r="C18" i="42"/>
  <c r="H182" i="40"/>
  <c r="K190" i="24"/>
  <c r="K189" i="24" s="1"/>
  <c r="K188" i="24"/>
  <c r="K186" i="24"/>
  <c r="D44" i="6" s="1"/>
  <c r="D43" i="6" l="1"/>
  <c r="L43" i="6" s="1"/>
  <c r="L44" i="6"/>
  <c r="H181" i="40"/>
  <c r="L182" i="40"/>
  <c r="K187" i="24"/>
  <c r="K168" i="24"/>
  <c r="M168" i="24" s="1"/>
  <c r="J158" i="40" s="1"/>
  <c r="K125" i="24"/>
  <c r="J157" i="40" l="1"/>
  <c r="J154" i="40"/>
  <c r="K124" i="24"/>
  <c r="M124" i="24" s="1"/>
  <c r="M125" i="24"/>
  <c r="H180" i="40"/>
  <c r="L181" i="40"/>
  <c r="H35" i="40"/>
  <c r="L35" i="40" s="1"/>
  <c r="H32" i="40"/>
  <c r="L32" i="40" s="1"/>
  <c r="H179" i="40" l="1"/>
  <c r="L179" i="40" s="1"/>
  <c r="L180" i="40"/>
  <c r="K46" i="24"/>
  <c r="M46" i="24" s="1"/>
  <c r="J163" i="40" s="1"/>
  <c r="J162" i="40" s="1"/>
  <c r="K44" i="24"/>
  <c r="M44" i="24" s="1"/>
  <c r="J161" i="40" s="1"/>
  <c r="J160" i="40" l="1"/>
  <c r="J159" i="40" s="1"/>
  <c r="J128" i="40"/>
  <c r="H23" i="40"/>
  <c r="L23" i="40" s="1"/>
  <c r="H22" i="40"/>
  <c r="L22" i="40" s="1"/>
  <c r="H21" i="40" l="1"/>
  <c r="K106" i="24"/>
  <c r="M106" i="24" s="1"/>
  <c r="H20" i="40" l="1"/>
  <c r="L20" i="40" s="1"/>
  <c r="L21" i="40"/>
  <c r="K24" i="24"/>
  <c r="M24" i="24" s="1"/>
  <c r="J186" i="40" l="1"/>
  <c r="J172" i="40"/>
  <c r="C25" i="42"/>
  <c r="C24" i="42"/>
  <c r="C23" i="42"/>
  <c r="C17" i="42"/>
  <c r="C16" i="42" s="1"/>
  <c r="J183" i="40" l="1"/>
  <c r="J185" i="40"/>
  <c r="J184" i="40" s="1"/>
  <c r="J10" i="40"/>
  <c r="K178" i="24"/>
  <c r="M178" i="24" s="1"/>
  <c r="D14" i="6"/>
  <c r="K131" i="24" l="1"/>
  <c r="M131" i="24" s="1"/>
  <c r="L14" i="6" l="1"/>
  <c r="H26" i="40"/>
  <c r="H81" i="40"/>
  <c r="H44" i="40"/>
  <c r="H51" i="40"/>
  <c r="L51" i="40" s="1"/>
  <c r="H195" i="40"/>
  <c r="D42" i="6"/>
  <c r="L42" i="6" s="1"/>
  <c r="H194" i="40" l="1"/>
  <c r="L195" i="40"/>
  <c r="H43" i="40"/>
  <c r="L43" i="40" s="1"/>
  <c r="L44" i="40"/>
  <c r="H25" i="40"/>
  <c r="L26" i="40"/>
  <c r="H80" i="40"/>
  <c r="L81" i="40"/>
  <c r="K11" i="6"/>
  <c r="K50" i="24"/>
  <c r="K110" i="24"/>
  <c r="K154" i="24"/>
  <c r="K109" i="24" l="1"/>
  <c r="M109" i="24" s="1"/>
  <c r="M110" i="24"/>
  <c r="K49" i="24"/>
  <c r="M50" i="24"/>
  <c r="K153" i="24"/>
  <c r="M153" i="24" s="1"/>
  <c r="M154" i="24"/>
  <c r="H79" i="40"/>
  <c r="L80" i="40"/>
  <c r="H24" i="40"/>
  <c r="L25" i="40"/>
  <c r="H193" i="40"/>
  <c r="L194" i="40"/>
  <c r="K88" i="24"/>
  <c r="K48" i="24" l="1"/>
  <c r="M49" i="24"/>
  <c r="K87" i="24"/>
  <c r="M88" i="24"/>
  <c r="H19" i="40"/>
  <c r="L19" i="40" s="1"/>
  <c r="L24" i="40"/>
  <c r="H192" i="40"/>
  <c r="L192" i="40" s="1"/>
  <c r="L193" i="40"/>
  <c r="H78" i="40"/>
  <c r="L78" i="40" s="1"/>
  <c r="L79" i="40"/>
  <c r="K86" i="24" l="1"/>
  <c r="M87" i="24"/>
  <c r="K47" i="24"/>
  <c r="M48" i="24"/>
  <c r="K90" i="24"/>
  <c r="K91" i="24"/>
  <c r="M91" i="24" s="1"/>
  <c r="K92" i="24"/>
  <c r="M92" i="24" s="1"/>
  <c r="K82" i="24"/>
  <c r="M82" i="24" s="1"/>
  <c r="K83" i="24"/>
  <c r="M83" i="24" s="1"/>
  <c r="K84" i="24"/>
  <c r="M84" i="24" s="1"/>
  <c r="D17" i="6" l="1"/>
  <c r="L17" i="6" s="1"/>
  <c r="M47" i="24"/>
  <c r="M90" i="24"/>
  <c r="K81" i="24"/>
  <c r="K80" i="24" s="1"/>
  <c r="M80" i="24" s="1"/>
  <c r="M86" i="24"/>
  <c r="D24" i="6"/>
  <c r="L24" i="6" s="1"/>
  <c r="D21" i="6"/>
  <c r="L21" i="6" s="1"/>
  <c r="D27" i="6"/>
  <c r="L27" i="6" s="1"/>
  <c r="M81" i="24" l="1"/>
  <c r="D23" i="6"/>
  <c r="L23" i="6" s="1"/>
  <c r="K115" i="24"/>
  <c r="M115" i="24" s="1"/>
  <c r="H167" i="40"/>
  <c r="L167" i="40" s="1"/>
  <c r="H135" i="40"/>
  <c r="L135" i="40" s="1"/>
  <c r="H132" i="40"/>
  <c r="L132" i="40" s="1"/>
  <c r="H123" i="40"/>
  <c r="L123" i="40" s="1"/>
  <c r="H92" i="40"/>
  <c r="H77" i="40"/>
  <c r="L77" i="40" s="1"/>
  <c r="H73" i="40"/>
  <c r="L73" i="40" s="1"/>
  <c r="H66" i="40"/>
  <c r="L66" i="40" s="1"/>
  <c r="H60" i="40"/>
  <c r="L60" i="40" s="1"/>
  <c r="H46" i="40"/>
  <c r="H18" i="40"/>
  <c r="L18" i="40" s="1"/>
  <c r="K141" i="24"/>
  <c r="M141" i="24" s="1"/>
  <c r="K67" i="24"/>
  <c r="M67" i="24" s="1"/>
  <c r="H90" i="40" l="1"/>
  <c r="L90" i="40" s="1"/>
  <c r="L92" i="40"/>
  <c r="H42" i="40"/>
  <c r="L42" i="40" s="1"/>
  <c r="L46" i="40"/>
  <c r="H75" i="40"/>
  <c r="H31" i="40"/>
  <c r="L31" i="40" s="1"/>
  <c r="H27" i="40"/>
  <c r="L27" i="40" s="1"/>
  <c r="H91" i="40"/>
  <c r="L91" i="40" s="1"/>
  <c r="H89" i="40"/>
  <c r="L89" i="40" s="1"/>
  <c r="K147" i="24"/>
  <c r="M147" i="24" s="1"/>
  <c r="D31" i="6"/>
  <c r="L31" i="6" s="1"/>
  <c r="K136" i="24"/>
  <c r="M136" i="24" s="1"/>
  <c r="K132" i="24"/>
  <c r="M132" i="24" s="1"/>
  <c r="K123" i="24"/>
  <c r="K120" i="24"/>
  <c r="M120" i="24" s="1"/>
  <c r="K119" i="24"/>
  <c r="M119" i="24" s="1"/>
  <c r="K118" i="24"/>
  <c r="M118" i="24" s="1"/>
  <c r="K117" i="24"/>
  <c r="M117" i="24" s="1"/>
  <c r="B36" i="40"/>
  <c r="K94" i="24"/>
  <c r="M94" i="24" s="1"/>
  <c r="D30" i="6" l="1"/>
  <c r="L30" i="6" s="1"/>
  <c r="M123" i="24"/>
  <c r="H74" i="40"/>
  <c r="L74" i="40" s="1"/>
  <c r="L75" i="40"/>
  <c r="H76" i="40"/>
  <c r="L76" i="40" s="1"/>
  <c r="B66" i="40" l="1"/>
  <c r="B27" i="40"/>
  <c r="K35" i="24" l="1"/>
  <c r="M35" i="24" s="1"/>
  <c r="H172" i="40"/>
  <c r="L172" i="40" s="1"/>
  <c r="H186" i="40" l="1"/>
  <c r="L186" i="40" s="1"/>
  <c r="H163" i="40"/>
  <c r="L163" i="40" s="1"/>
  <c r="H161" i="40"/>
  <c r="L161" i="40" s="1"/>
  <c r="H158" i="40"/>
  <c r="H145" i="40"/>
  <c r="L145" i="40" s="1"/>
  <c r="H142" i="40"/>
  <c r="L142" i="40" s="1"/>
  <c r="H138" i="40"/>
  <c r="L138" i="40" s="1"/>
  <c r="H133" i="40"/>
  <c r="L133" i="40" s="1"/>
  <c r="H131" i="40"/>
  <c r="L131" i="40" s="1"/>
  <c r="H127" i="40"/>
  <c r="L127" i="40" s="1"/>
  <c r="H115" i="40"/>
  <c r="L115" i="40" s="1"/>
  <c r="H111" i="40"/>
  <c r="H88" i="40"/>
  <c r="L88" i="40" s="1"/>
  <c r="H85" i="40"/>
  <c r="H55" i="40"/>
  <c r="H39" i="40"/>
  <c r="L39" i="40" s="1"/>
  <c r="H125" i="40"/>
  <c r="L125" i="40" s="1"/>
  <c r="K45" i="24"/>
  <c r="M45" i="24" s="1"/>
  <c r="K43" i="24"/>
  <c r="M43" i="24" s="1"/>
  <c r="L85" i="40" l="1"/>
  <c r="H84" i="40"/>
  <c r="L84" i="40" s="1"/>
  <c r="H93" i="40"/>
  <c r="L93" i="40" s="1"/>
  <c r="L111" i="40"/>
  <c r="H157" i="40"/>
  <c r="L157" i="40" s="1"/>
  <c r="L158" i="40"/>
  <c r="H54" i="40"/>
  <c r="L54" i="40" s="1"/>
  <c r="L55" i="40"/>
  <c r="H128" i="40"/>
  <c r="L128" i="40" s="1"/>
  <c r="H160" i="40"/>
  <c r="H36" i="40"/>
  <c r="L36" i="40" s="1"/>
  <c r="K42" i="24"/>
  <c r="H130" i="40"/>
  <c r="L130" i="40" s="1"/>
  <c r="K181" i="24"/>
  <c r="M181" i="24" s="1"/>
  <c r="K32" i="24" l="1"/>
  <c r="M32" i="24" s="1"/>
  <c r="M42" i="24"/>
  <c r="H159" i="40"/>
  <c r="L159" i="40" s="1"/>
  <c r="L160" i="40"/>
  <c r="D15" i="6"/>
  <c r="L15" i="6" s="1"/>
  <c r="H134" i="40"/>
  <c r="L134" i="40" s="1"/>
  <c r="H83" i="40"/>
  <c r="L83" i="40" s="1"/>
  <c r="H162" i="40"/>
  <c r="L162" i="40" s="1"/>
  <c r="D20" i="6"/>
  <c r="L20" i="6" s="1"/>
  <c r="H56" i="40" l="1"/>
  <c r="L56" i="40" s="1"/>
  <c r="K144" i="24" l="1"/>
  <c r="K145" i="24"/>
  <c r="M145" i="24" s="1"/>
  <c r="K146" i="24"/>
  <c r="M146" i="24" s="1"/>
  <c r="K143" i="24" l="1"/>
  <c r="M144" i="24"/>
  <c r="B52" i="40"/>
  <c r="D32" i="6" l="1"/>
  <c r="L32" i="6" s="1"/>
  <c r="M143" i="24"/>
  <c r="H165" i="40"/>
  <c r="L165" i="40" s="1"/>
  <c r="K122" i="24"/>
  <c r="M122" i="24" s="1"/>
  <c r="K52" i="24"/>
  <c r="K169" i="24"/>
  <c r="M169" i="24" s="1"/>
  <c r="K140" i="24"/>
  <c r="M140" i="24" s="1"/>
  <c r="K62" i="24"/>
  <c r="M62" i="24" s="1"/>
  <c r="K64" i="24"/>
  <c r="M64" i="24" s="1"/>
  <c r="H16" i="40"/>
  <c r="H49" i="40"/>
  <c r="L49" i="40" s="1"/>
  <c r="H59" i="40"/>
  <c r="L59" i="40" s="1"/>
  <c r="H65" i="40"/>
  <c r="H70" i="40"/>
  <c r="L70" i="40" s="1"/>
  <c r="H110" i="40"/>
  <c r="H113" i="40"/>
  <c r="L113" i="40" s="1"/>
  <c r="H121" i="40"/>
  <c r="H124" i="40"/>
  <c r="L124" i="40" s="1"/>
  <c r="H143" i="40"/>
  <c r="L143" i="40" s="1"/>
  <c r="H154" i="40"/>
  <c r="L154" i="40" s="1"/>
  <c r="H183" i="40"/>
  <c r="L183" i="40" s="1"/>
  <c r="H189" i="40"/>
  <c r="H191" i="40"/>
  <c r="L191" i="40" s="1"/>
  <c r="H118" i="40"/>
  <c r="K20" i="24"/>
  <c r="M20" i="24" s="1"/>
  <c r="J168" i="40" s="1"/>
  <c r="K66" i="24"/>
  <c r="M66" i="24" s="1"/>
  <c r="K77" i="24"/>
  <c r="M77" i="24" s="1"/>
  <c r="K17" i="24"/>
  <c r="M17" i="24" s="1"/>
  <c r="K73" i="24"/>
  <c r="K167" i="24"/>
  <c r="M167" i="24" s="1"/>
  <c r="K133" i="24"/>
  <c r="M133" i="24" s="1"/>
  <c r="K95" i="24"/>
  <c r="M95" i="24" s="1"/>
  <c r="K96" i="24"/>
  <c r="M96" i="24" s="1"/>
  <c r="K60" i="24"/>
  <c r="M60" i="24" s="1"/>
  <c r="K59" i="24"/>
  <c r="M59" i="24" s="1"/>
  <c r="K58" i="24"/>
  <c r="M58" i="24" s="1"/>
  <c r="K53" i="24"/>
  <c r="M53" i="24" s="1"/>
  <c r="K54" i="24"/>
  <c r="M54" i="24" s="1"/>
  <c r="K55" i="24"/>
  <c r="M55" i="24" s="1"/>
  <c r="K27" i="24"/>
  <c r="K28" i="24"/>
  <c r="M28" i="24" s="1"/>
  <c r="K29" i="24"/>
  <c r="M29" i="24" s="1"/>
  <c r="K30" i="24"/>
  <c r="M30" i="24" s="1"/>
  <c r="K21" i="24"/>
  <c r="K22" i="24"/>
  <c r="K23" i="24"/>
  <c r="K182" i="24"/>
  <c r="M182" i="24" s="1"/>
  <c r="K184" i="24"/>
  <c r="K180" i="24"/>
  <c r="K164" i="24"/>
  <c r="K165" i="24"/>
  <c r="M165" i="24" s="1"/>
  <c r="K166" i="24"/>
  <c r="M166" i="24" s="1"/>
  <c r="K161" i="24"/>
  <c r="K114" i="24"/>
  <c r="M114" i="24" s="1"/>
  <c r="B121" i="40"/>
  <c r="B116" i="40"/>
  <c r="B114" i="40"/>
  <c r="B112" i="40"/>
  <c r="B110" i="40"/>
  <c r="B93" i="40"/>
  <c r="B82" i="40"/>
  <c r="B63" i="40"/>
  <c r="B56" i="40"/>
  <c r="B50" i="40"/>
  <c r="B45" i="40"/>
  <c r="B40" i="40"/>
  <c r="B38" i="40"/>
  <c r="B31" i="40"/>
  <c r="B21" i="40"/>
  <c r="K102" i="24"/>
  <c r="H102" i="40"/>
  <c r="L102" i="40" s="1"/>
  <c r="H99" i="40"/>
  <c r="L99" i="40" s="1"/>
  <c r="H95" i="40"/>
  <c r="L95" i="40" s="1"/>
  <c r="H13" i="40"/>
  <c r="K105" i="24"/>
  <c r="K40" i="24"/>
  <c r="F23" i="6"/>
  <c r="F24" i="6"/>
  <c r="F27" i="6"/>
  <c r="F28" i="6"/>
  <c r="F31" i="6"/>
  <c r="F33" i="6"/>
  <c r="F35" i="6"/>
  <c r="F40" i="6"/>
  <c r="E12" i="6"/>
  <c r="F12" i="6" s="1"/>
  <c r="E41" i="6"/>
  <c r="F41" i="6" s="1"/>
  <c r="E39" i="6"/>
  <c r="F39" i="6" s="1"/>
  <c r="E36" i="6"/>
  <c r="F36" i="6" s="1"/>
  <c r="E34" i="6"/>
  <c r="F34" i="6" s="1"/>
  <c r="E32" i="6"/>
  <c r="F32" i="6" s="1"/>
  <c r="E29" i="6"/>
  <c r="F29" i="6" s="1"/>
  <c r="E20" i="6"/>
  <c r="A27" i="6"/>
  <c r="A19" i="6"/>
  <c r="A18" i="6"/>
  <c r="A15" i="6"/>
  <c r="A13" i="6"/>
  <c r="K128" i="24"/>
  <c r="M128" i="24" s="1"/>
  <c r="K18" i="24"/>
  <c r="M18" i="24" s="1"/>
  <c r="K16" i="24"/>
  <c r="M16" i="24" s="1"/>
  <c r="K15" i="24"/>
  <c r="M15" i="24" s="1"/>
  <c r="K112" i="24"/>
  <c r="M112" i="24" s="1"/>
  <c r="K113" i="24"/>
  <c r="M113" i="24" s="1"/>
  <c r="K156" i="24"/>
  <c r="M156" i="24" s="1"/>
  <c r="K39" i="24" l="1"/>
  <c r="M39" i="24" s="1"/>
  <c r="M40" i="24"/>
  <c r="K183" i="24"/>
  <c r="M183" i="24" s="1"/>
  <c r="M184" i="24"/>
  <c r="F22" i="6"/>
  <c r="K101" i="24"/>
  <c r="M102" i="24"/>
  <c r="D37" i="6"/>
  <c r="L37" i="6" s="1"/>
  <c r="M164" i="24"/>
  <c r="H171" i="40"/>
  <c r="L171" i="40" s="1"/>
  <c r="M23" i="24"/>
  <c r="J171" i="40" s="1"/>
  <c r="H169" i="40"/>
  <c r="L169" i="40" s="1"/>
  <c r="M21" i="24"/>
  <c r="J169" i="40" s="1"/>
  <c r="D13" i="6"/>
  <c r="L13" i="6" s="1"/>
  <c r="M27" i="24"/>
  <c r="K104" i="24"/>
  <c r="M104" i="24" s="1"/>
  <c r="M105" i="24"/>
  <c r="K160" i="24"/>
  <c r="M161" i="24"/>
  <c r="D41" i="6"/>
  <c r="L41" i="6" s="1"/>
  <c r="M180" i="24"/>
  <c r="H170" i="40"/>
  <c r="L170" i="40" s="1"/>
  <c r="M22" i="24"/>
  <c r="J170" i="40" s="1"/>
  <c r="K76" i="24"/>
  <c r="M76" i="24" s="1"/>
  <c r="M73" i="24"/>
  <c r="D18" i="6"/>
  <c r="L18" i="6" s="1"/>
  <c r="M52" i="24"/>
  <c r="F20" i="6"/>
  <c r="E11" i="6"/>
  <c r="K57" i="24"/>
  <c r="M57" i="24" s="1"/>
  <c r="H12" i="40"/>
  <c r="L13" i="40"/>
  <c r="H10" i="40"/>
  <c r="L10" i="40" s="1"/>
  <c r="L118" i="40"/>
  <c r="H188" i="40"/>
  <c r="L188" i="40" s="1"/>
  <c r="L189" i="40"/>
  <c r="H15" i="40"/>
  <c r="L15" i="40" s="1"/>
  <c r="L16" i="40"/>
  <c r="H122" i="40"/>
  <c r="L122" i="40" s="1"/>
  <c r="L121" i="40"/>
  <c r="H94" i="40"/>
  <c r="L94" i="40" s="1"/>
  <c r="L110" i="40"/>
  <c r="H64" i="40"/>
  <c r="L65" i="40"/>
  <c r="H116" i="40"/>
  <c r="L116" i="40" s="1"/>
  <c r="H112" i="40"/>
  <c r="L112" i="40" s="1"/>
  <c r="H168" i="40"/>
  <c r="L168" i="40" s="1"/>
  <c r="D16" i="6"/>
  <c r="L16" i="6" s="1"/>
  <c r="K26" i="24"/>
  <c r="M26" i="24" s="1"/>
  <c r="J174" i="40" s="1"/>
  <c r="H117" i="40"/>
  <c r="L117" i="40" s="1"/>
  <c r="K75" i="24"/>
  <c r="M75" i="24" s="1"/>
  <c r="D29" i="6"/>
  <c r="L29" i="6" s="1"/>
  <c r="K13" i="24"/>
  <c r="K34" i="24"/>
  <c r="K171" i="24"/>
  <c r="M171" i="24" s="1"/>
  <c r="K172" i="24"/>
  <c r="M172" i="24" s="1"/>
  <c r="D38" i="6"/>
  <c r="L38" i="6" s="1"/>
  <c r="K163" i="24"/>
  <c r="M163" i="24" s="1"/>
  <c r="K170" i="24"/>
  <c r="M170" i="24" s="1"/>
  <c r="H45" i="40"/>
  <c r="L45" i="40" s="1"/>
  <c r="H114" i="40"/>
  <c r="L114" i="40" s="1"/>
  <c r="H87" i="40"/>
  <c r="H144" i="40"/>
  <c r="L144" i="40" s="1"/>
  <c r="H17" i="40"/>
  <c r="L17" i="40" s="1"/>
  <c r="H53" i="40"/>
  <c r="H28" i="40"/>
  <c r="L28" i="40" s="1"/>
  <c r="H40" i="40"/>
  <c r="L40" i="40" s="1"/>
  <c r="H185" i="40"/>
  <c r="H50" i="40"/>
  <c r="L50" i="40" s="1"/>
  <c r="H98" i="40"/>
  <c r="L98" i="40" s="1"/>
  <c r="H166" i="40"/>
  <c r="L166" i="40" s="1"/>
  <c r="H164" i="40"/>
  <c r="L164" i="40" s="1"/>
  <c r="H107" i="40"/>
  <c r="L107" i="40" s="1"/>
  <c r="H72" i="40"/>
  <c r="H126" i="40"/>
  <c r="L126" i="40" s="1"/>
  <c r="H58" i="40"/>
  <c r="H41" i="40"/>
  <c r="L41" i="40" s="1"/>
  <c r="K74" i="24"/>
  <c r="M74" i="24" s="1"/>
  <c r="J137" i="40" s="1"/>
  <c r="J129" i="40" s="1"/>
  <c r="H187" i="40"/>
  <c r="L187" i="40" s="1"/>
  <c r="H190" i="40"/>
  <c r="L190" i="40" s="1"/>
  <c r="K33" i="24" l="1"/>
  <c r="M33" i="24" s="1"/>
  <c r="M34" i="24"/>
  <c r="K99" i="24"/>
  <c r="K14" i="24"/>
  <c r="M14" i="24" s="1"/>
  <c r="M13" i="24"/>
  <c r="K152" i="24"/>
  <c r="M160" i="24"/>
  <c r="K100" i="24"/>
  <c r="M100" i="24" s="1"/>
  <c r="M101" i="24"/>
  <c r="H57" i="40"/>
  <c r="L57" i="40" s="1"/>
  <c r="L58" i="40"/>
  <c r="H71" i="40"/>
  <c r="L71" i="40" s="1"/>
  <c r="L72" i="40"/>
  <c r="H184" i="40"/>
  <c r="L184" i="40" s="1"/>
  <c r="L185" i="40"/>
  <c r="H86" i="40"/>
  <c r="L87" i="40"/>
  <c r="H52" i="40"/>
  <c r="L52" i="40" s="1"/>
  <c r="L53" i="40"/>
  <c r="H63" i="40"/>
  <c r="L63" i="40" s="1"/>
  <c r="L64" i="40"/>
  <c r="H11" i="40"/>
  <c r="L11" i="40" s="1"/>
  <c r="L12" i="40"/>
  <c r="D36" i="6"/>
  <c r="L36" i="6" s="1"/>
  <c r="D19" i="6"/>
  <c r="H137" i="40"/>
  <c r="L137" i="40" s="1"/>
  <c r="K151" i="24" l="1"/>
  <c r="M152" i="24"/>
  <c r="D26" i="6"/>
  <c r="L26" i="6" s="1"/>
  <c r="M99" i="24"/>
  <c r="K98" i="24"/>
  <c r="M98" i="24" s="1"/>
  <c r="F25" i="6" s="1"/>
  <c r="F11" i="6" s="1"/>
  <c r="D12" i="6"/>
  <c r="L12" i="6" s="1"/>
  <c r="L19" i="6"/>
  <c r="H82" i="40"/>
  <c r="L82" i="40" s="1"/>
  <c r="L86" i="40"/>
  <c r="D25" i="6"/>
  <c r="L25" i="6" s="1"/>
  <c r="H174" i="40"/>
  <c r="L174" i="40" s="1"/>
  <c r="H129" i="40"/>
  <c r="L129" i="40" s="1"/>
  <c r="D22" i="6"/>
  <c r="L22" i="6" s="1"/>
  <c r="K177" i="24"/>
  <c r="K176" i="24" l="1"/>
  <c r="M177" i="24"/>
  <c r="K150" i="24"/>
  <c r="M151" i="24"/>
  <c r="K149" i="24" l="1"/>
  <c r="M150" i="24"/>
  <c r="D35" i="6"/>
  <c r="L35" i="6" s="1"/>
  <c r="K175" i="24"/>
  <c r="M176" i="24"/>
  <c r="M175" i="24" l="1"/>
  <c r="D40" i="6"/>
  <c r="L40" i="6" s="1"/>
  <c r="K174" i="24"/>
  <c r="M149" i="24"/>
  <c r="D34" i="6"/>
  <c r="L34" i="6" s="1"/>
  <c r="K25" i="24" l="1"/>
  <c r="M174" i="24"/>
  <c r="D39" i="6"/>
  <c r="L39" i="6" s="1"/>
  <c r="D11" i="6"/>
  <c r="L11" i="6" s="1"/>
  <c r="H12" i="6" l="1"/>
  <c r="H11" i="6" s="1"/>
  <c r="M25" i="24"/>
  <c r="J173" i="40" s="1"/>
  <c r="K12" i="24"/>
  <c r="H173" i="40"/>
  <c r="L173" i="40" s="1"/>
  <c r="M12" i="24" l="1"/>
  <c r="E30" i="42" s="1"/>
  <c r="C30" i="42"/>
  <c r="C22" i="42" l="1"/>
  <c r="C28" i="42"/>
  <c r="C27" i="42"/>
  <c r="C12" i="42" s="1"/>
  <c r="G12" i="42" s="1"/>
  <c r="C29" i="42"/>
  <c r="E22" i="42"/>
  <c r="E29" i="42"/>
  <c r="E28" i="42"/>
  <c r="E27" i="42"/>
  <c r="E12" i="42" s="1"/>
</calcChain>
</file>

<file path=xl/sharedStrings.xml><?xml version="1.0" encoding="utf-8"?>
<sst xmlns="http://schemas.openxmlformats.org/spreadsheetml/2006/main" count="2315" uniqueCount="366">
  <si>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</si>
  <si>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</si>
  <si>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</si>
  <si>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</si>
  <si>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</si>
  <si>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</si>
  <si>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</si>
  <si>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</si>
  <si>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</si>
  <si>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</si>
  <si>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</si>
  <si>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</si>
  <si>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</si>
  <si>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</si>
  <si>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</si>
  <si>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</si>
  <si>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</si>
  <si>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</si>
  <si>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</si>
  <si>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</si>
  <si>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</si>
  <si>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</si>
  <si>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</si>
  <si>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</si>
  <si>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</si>
  <si>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</si>
  <si>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</si>
  <si>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</si>
  <si>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</si>
  <si>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</si>
  <si>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</si>
  <si>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</si>
  <si>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</si>
  <si>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</si>
  <si>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</si>
  <si>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</si>
  <si>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</si>
  <si>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</si>
  <si>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</si>
  <si>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</si>
  <si>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</si>
  <si>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</si>
  <si>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</si>
  <si>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</si>
  <si>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</si>
  <si>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</si>
  <si>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</si>
  <si>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</si>
  <si>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</si>
  <si>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Реализация муниципальных функций, связанных с муниципальным управлением</t>
  </si>
  <si>
    <t>Ведение похозяйственного учета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</si>
  <si>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</si>
  <si>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</si>
  <si>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</si>
  <si>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</si>
  <si>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</si>
  <si>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Централизованные бухгалтерии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</si>
  <si>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</si>
  <si>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</si>
  <si>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</si>
  <si>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</si>
  <si>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</si>
  <si>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</si>
  <si>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</si>
  <si>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</si>
  <si>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</si>
  <si>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</si>
  <si>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</si>
  <si>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</si>
  <si>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</si>
  <si>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</si>
  <si>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</si>
  <si>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</si>
  <si>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</si>
  <si>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</si>
  <si>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</si>
  <si>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</si>
  <si>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</si>
  <si>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</si>
  <si>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</si>
  <si>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</si>
  <si>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</si>
  <si>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</si>
  <si>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</si>
  <si>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</si>
  <si>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</si>
  <si>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</si>
  <si>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</si>
  <si>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</si>
  <si>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</si>
  <si>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Расходы на обеспечение деятельности (оказание услуг) муниципальных учреждений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</si>
  <si>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</si>
  <si>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</si>
  <si>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</si>
  <si>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</si>
  <si>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</si>
  <si>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</si>
  <si>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</si>
  <si>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</si>
  <si>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</si>
  <si>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</si>
  <si>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</si>
  <si>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20</t>
  </si>
  <si>
    <t>Развитие водоснабжения и водоотведения поселения</t>
  </si>
  <si>
    <t>Проведение мероприятий по подготовке к осенне-зимнему периоду</t>
  </si>
  <si>
    <t>Развитие теплоснабжения поселения</t>
  </si>
  <si>
    <t>Доступная среда</t>
  </si>
  <si>
    <t>Обеспечение доступности для инвалидов и других маломобильных граждан объектов социальной инфраструктуры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</si>
  <si>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</si>
  <si>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</si>
  <si>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</si>
  <si>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</si>
  <si>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</si>
  <si>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</si>
  <si>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</si>
  <si>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</si>
  <si>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</si>
  <si>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</si>
  <si>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</si>
  <si>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</si>
  <si>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</si>
  <si>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</si>
  <si>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 xml:space="preserve">Новодмитриевского сельского </t>
  </si>
  <si>
    <t>Муниципальная программа "Доступная среда"</t>
  </si>
  <si>
    <t>Поддержка коммунального хозяйства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</si>
  <si>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</si>
  <si>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</si>
  <si>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</si>
  <si>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</si>
  <si>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</si>
  <si>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</si>
  <si>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</si>
  <si>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</si>
  <si>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</si>
  <si>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</si>
  <si>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</si>
  <si>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</si>
  <si>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10550</t>
  </si>
  <si>
    <t>10570</t>
  </si>
  <si>
    <t>10520</t>
  </si>
  <si>
    <t>10040</t>
  </si>
  <si>
    <t>10600</t>
  </si>
  <si>
    <t>10620</t>
  </si>
  <si>
    <t>10460</t>
  </si>
  <si>
    <t>10470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</si>
  <si>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</si>
  <si>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</si>
  <si>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</si>
  <si>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</si>
  <si>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</si>
  <si>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</si>
  <si>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</si>
  <si>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</si>
  <si>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10060</t>
  </si>
  <si>
    <t>10100</t>
  </si>
  <si>
    <t>10180</t>
  </si>
  <si>
    <t>10300</t>
  </si>
  <si>
    <t>10480</t>
  </si>
  <si>
    <t>9</t>
  </si>
  <si>
    <t>Предоставление субсидий бюджетным, автономным учреждениям и иным некоммерческим организаций</t>
  </si>
  <si>
    <t>Муниципальная программа «Поддержка социально-ориентированных некоммерческих организаций в Новодмитриевском сельском поселении на  2016-2018 годы "</t>
  </si>
  <si>
    <t>Поддержка социально ориентированных некоммерческих организаций в Северском районе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</si>
  <si>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</si>
  <si>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</si>
  <si>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</si>
  <si>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Развитие водоснабжения и водоотведения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</si>
  <si>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</si>
  <si>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</si>
  <si>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</si>
  <si>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Муниципальная программа "Доступная среда" на территории Новодмитриевского сельского поселения на 2018-2020 годы</t>
  </si>
  <si>
    <t>Молодежная политика</t>
  </si>
  <si>
    <t>Физическая культура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</si>
  <si>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</si>
  <si>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</si>
  <si>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Подпрограмма "Мероприятия, финансируемые за счет средств дорожного фонда"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</si>
  <si>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</si>
  <si>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</si>
  <si>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</si>
  <si>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</si>
  <si>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</si>
  <si>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</si>
  <si>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</si>
  <si>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</si>
  <si>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</si>
  <si>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</si>
  <si>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</si>
  <si>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</si>
  <si>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61</t>
  </si>
  <si>
    <t>60050</t>
  </si>
  <si>
    <t>Дополнительная помощь местным бюджетам для решения социально значимых вопросов</t>
  </si>
  <si>
    <t>Мероприятия на дополнительную помощь для решения социально-значимых вопросов</t>
  </si>
  <si>
    <t>Развитие жилищно-коммунального хозяйства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</si>
  <si>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</si>
  <si>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</si>
  <si>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</si>
  <si>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Код бюджетной классификации</t>
  </si>
  <si>
    <t>Уменьшение прочих остатков денежных средств бюджетов сельских поселений</t>
  </si>
  <si>
    <t xml:space="preserve">Уменьшение прочих остатков денежных средств бюджетов </t>
  </si>
  <si>
    <t>Уменьшение прочих остатков средств бюджетов</t>
  </si>
  <si>
    <t>Увеличение прочих остатков денежных средств бюджетов сельских поселений</t>
  </si>
  <si>
    <t>Изменение остатков средств на счетах по учету средств бюджета</t>
  </si>
  <si>
    <t>Кредиты кредитных организаций в валюте Российской Федерации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</si>
  <si>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</si>
  <si>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</si>
  <si>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Физическая культура и спорт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</si>
  <si>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</si>
  <si>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</si>
  <si>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</si>
  <si>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</si>
  <si>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</si>
  <si>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</si>
  <si>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</si>
  <si>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</si>
  <si>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</si>
  <si>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</si>
  <si>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</si>
  <si>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</si>
  <si>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</si>
  <si>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</si>
  <si>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</si>
  <si>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</si>
  <si>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</si>
  <si>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</si>
  <si>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</si>
  <si>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</si>
  <si>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</si>
  <si>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</si>
  <si>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</si>
  <si>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</si>
  <si>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</si>
  <si>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Муниципальная программа "Развитие физической культуры и спорта в Новодмитриевском сельском поселении Северского района</t>
  </si>
  <si>
    <t>Дорожная деятельность в отношении автомобильных дорог местного значения</t>
  </si>
  <si>
    <t>Увеличение прочих остатков  средств бюджетов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</si>
  <si>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</si>
  <si>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</si>
  <si>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</si>
  <si>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</si>
  <si>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</si>
  <si>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20050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</si>
  <si>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</si>
  <si>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</si>
  <si>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Всего расходов в том числе:</t>
  </si>
  <si>
    <t>Муниципальная программа "Доступная среда" на территории Новодмитриевского сельского поселения на  годы</t>
  </si>
  <si>
    <t>Муниципальная программа "Комплексное и устойчивое развитие в сфере дорожного хозяйства в Новодмитриевском сельском поселении"</t>
  </si>
  <si>
    <t>дорожная деятельность в отношении автомобильных дорог местного значения</t>
  </si>
  <si>
    <t>Предоставление субсидий бюджетным,автономным учреждениям и иным некоммерческим организациям</t>
  </si>
  <si>
    <t>Подпрограмма "Поддержка и развитие Кубанского казачества"</t>
  </si>
  <si>
    <t>Молодежь Новодмитриевского сельского поселения Северского района</t>
  </si>
  <si>
    <t>Информационное Новодмитриевское сельское поселение</t>
  </si>
  <si>
    <t>Муниципальная программа "Поддержка малого и среднего предпринимательства" в Новодмитриевском сельском поселении на 2021год</t>
  </si>
  <si>
    <t>Развитие системы поддержки малого и среднего предпринимательства на территории поселения</t>
  </si>
  <si>
    <t>Муниципальная поддержка малого и среднего предпринимательства, включая крестьянские (фермерские) хозяйства</t>
  </si>
  <si>
    <t>инные бюджетные ассигнования</t>
  </si>
  <si>
    <t>Выполнение  полномочий по ведению внутреннего финансового контроля</t>
  </si>
  <si>
    <t>Обеспечение деятельности  администрации</t>
  </si>
  <si>
    <t>Другие вопросы в области национальной экономики</t>
  </si>
  <si>
    <t>Муниципальная программа "Поддержка малого и среднего предпринимательства в Новодмитриевском сельском поселении на 2021год</t>
  </si>
  <si>
    <t>Развитие малого и среднего предпринимательства на территории поселения</t>
  </si>
  <si>
    <t>Муниципальная поддержка малого среднего предпринимательства,включая крестьянские(фермерские)хозяйства</t>
  </si>
  <si>
    <t>Проведние мероприятий для детей и молодежи</t>
  </si>
  <si>
    <t>Муниципальная программа "Поддержка социально-ориентированных некоммерческих организаций в Новодмитриевскос сельском поселении на 2021год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</si>
  <si>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</si>
  <si>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</si>
  <si>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Увеличение остатков  средств бюджетов</t>
  </si>
  <si>
    <t>увеличение прочих остатков  денежных средств бюджетов</t>
  </si>
  <si>
    <t>Уменьшение  остатков средств бюджетов</t>
  </si>
  <si>
    <t>О противодействие корупции в Северском районе</t>
  </si>
  <si>
    <t>Муниципальная программа "О противодействии корупции в Новодмитриевском сельском поселении Северского района на 2021-2023годы"</t>
  </si>
  <si>
    <t>10160</t>
  </si>
  <si>
    <t xml:space="preserve">Муниципальная программа "Обеспечение безопасности и развитие казачества </t>
  </si>
  <si>
    <t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t>
  </si>
  <si>
    <t>Муниципальная программа "Обеспечение безопасности и развитие казачества в Новодмитриевском сельском поселении на 2021-2023 годы"</t>
  </si>
  <si>
    <t>Муниципальная программа
«Комплексное и устойчивое развитие в сфере дорожного хозяйства» на 2021 – 2023 годы в Новодмитриевском сельском поселении</t>
  </si>
  <si>
    <t>Муниципальная программа "Информационное общество Северского района в Новодмитриевском сельском поселении на 2021-2023 годы"</t>
  </si>
  <si>
    <t>Муниципальная программа "Развитие жилищно-коммунальной инфраструктуры в Новодмитриевском сельском поселении на 2021-2023 годы"</t>
  </si>
  <si>
    <t>Муниципальная программа "Благоустройство территории поселения в Новодмитриевском сельском поселении на 2021-2023 годы"</t>
  </si>
  <si>
    <t>Подпрограмма «Развитие, содержание и ремонт систем наружного освещения населенных пунктов» на 2021-2023 годы в Новодмитриевском сельском поселении</t>
  </si>
  <si>
    <t>Подпрограмма «Организация ритуальных услуг и содержание мест захоронения» на 2021-2023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</si>
  <si>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t>
  </si>
  <si>
    <t xml:space="preserve">Муниципальная программа "Молодежь Новодмитриевского сельского поселения Северского района на 2021-2023 годы  </t>
  </si>
  <si>
    <t>Муниципальная программа "Развитие культуры на 2021-2023 годы  в Новодмитриевском сельском поселении"</t>
  </si>
  <si>
    <t>Муниципальная программа "Региональная политика и развитие гражданского общества в Новодмитриевском сельском поселении на 2021-2023 годы"</t>
  </si>
  <si>
    <t>Начальник финансового отдела                                                  И.В. Хомякова</t>
  </si>
  <si>
    <t>Приложение № 6</t>
  </si>
  <si>
    <t>10140</t>
  </si>
  <si>
    <t>Муниципальная программа "Противодействие незаконному обороту наркотиков"</t>
  </si>
  <si>
    <t>Противодействие незаконному обороту наркотиков</t>
  </si>
  <si>
    <t>Организация и осуществление мероприятий по работе с детьми и молодежью, направленную на профилактику распространения и употребления наркотических средств</t>
  </si>
  <si>
    <t>Субсидии бюджетным учреждениям на иные цели</t>
  </si>
  <si>
    <t>L4670</t>
  </si>
  <si>
    <t>Подпрограмма "Обеспечение безопасности дорожного движения"</t>
  </si>
  <si>
    <t>Обеспечение безопасности дорожного движения</t>
  </si>
  <si>
    <t>99</t>
  </si>
  <si>
    <t>10580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</si>
  <si>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</si>
  <si>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Начальник финансового отдела                                                       И.В.Хомякова                    </t>
  </si>
  <si>
    <t>Обеспечение проведения выборов и референдумов</t>
  </si>
  <si>
    <t>Другие непрограммные направления деятельности органов местного самоуправления</t>
  </si>
  <si>
    <t xml:space="preserve">Обеспечение проведения выборов </t>
  </si>
  <si>
    <t>Начальник финансового отдела                                                                  И.В.Хомякова</t>
  </si>
  <si>
    <t>Начальник финансового отдела                                            И.В. Хомякова</t>
  </si>
  <si>
    <t>Приложение №4</t>
  </si>
  <si>
    <t>000 01 05 00 00 00 0000 000</t>
  </si>
  <si>
    <t>000 01 05 02 00 00 0000 500</t>
  </si>
  <si>
    <t>000 01 05 02 01 00 0000 510</t>
  </si>
  <si>
    <t>000 01 05 02 01 10 0000 510</t>
  </si>
  <si>
    <t>000 01 05 00 00 00 0000 600</t>
  </si>
  <si>
    <t>000 01 05 02 00 00 0000 600</t>
  </si>
  <si>
    <t>000 01 05 02 01 00 0000 610</t>
  </si>
  <si>
    <t>000 01 05 02 01 10 0000 610</t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</si>
  <si>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</si>
  <si>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</si>
  <si>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</si>
  <si>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</si>
  <si>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</si>
  <si>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Получение бюджетных кредитов из других бюджетов бюджетной системы Российской Федерации в валюте Российской Федерации</t>
  </si>
  <si>
    <t>000 01 03 01 00 10 0000 710</t>
  </si>
  <si>
    <t>Получение кредитов из других бюджетов бюджетной системы Российской Федерации бюджетами сельских поселений в валюте Российской Федерации</t>
  </si>
  <si>
    <t>000 01 03 01 00 00 0000 800</t>
  </si>
  <si>
    <t>Погашение  бюджетных кредитов, полученных из других бюджетов бюджетной системы Российской Федерации в валюте Российской Федерации</t>
  </si>
  <si>
    <t>000 01 03 01 00 10 0000 810</t>
  </si>
  <si>
    <t>Погашение бюджетами поселений кредитов из других бюджетов бюджетной системы Российской Федерации в валюте Российской Федерации</t>
  </si>
  <si>
    <t>000 01 02 00 00 00 0000 000</t>
  </si>
  <si>
    <t>000 01 02 00 00 00 0000 700</t>
  </si>
  <si>
    <t>000 01 02 00 00 10 0000 710</t>
  </si>
  <si>
    <t>Приложение №3</t>
  </si>
  <si>
    <t>Защита населения и территории от чрезвычайных ситуаций природного и техногенного характера, пожарная безопасность</t>
  </si>
  <si>
    <t>400</t>
  </si>
  <si>
    <t>Бюджетные инвестиции в объекты капитального строительства государственно (мниципальной) собственности</t>
  </si>
  <si>
    <t>20000</t>
  </si>
  <si>
    <t>10000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</si>
  <si>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</si>
  <si>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</si>
  <si>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Управление муниципальными финансами</t>
  </si>
  <si>
    <t>54</t>
  </si>
  <si>
    <t>Управление муниципальным долгом и муниципальными финансовыми активами Краснодарского края</t>
  </si>
  <si>
    <t>Процентные платежи по муниципальному долгу</t>
  </si>
  <si>
    <t>10090</t>
  </si>
  <si>
    <t>Обслуживание муниципального долга</t>
  </si>
  <si>
    <t>700</t>
  </si>
  <si>
    <t>Обслуживание государственного и муниципального долга</t>
  </si>
  <si>
    <t>управление муниципальным долгом и муниципальными финансовыми активами</t>
  </si>
  <si>
    <t>процентные платежи по муниципальному долгу</t>
  </si>
  <si>
    <t>обслуживание  муниципального долга</t>
  </si>
  <si>
    <t>S0330</t>
  </si>
  <si>
    <t>Организация водоснабжения населения</t>
  </si>
  <si>
    <t>20110</t>
  </si>
  <si>
    <t>Поддержка местных инициатив граждан по вопросам развития территорий</t>
  </si>
  <si>
    <t>Управление муниципальной собственностью</t>
  </si>
  <si>
    <t>09020</t>
  </si>
  <si>
    <t>450</t>
  </si>
  <si>
    <t>53</t>
  </si>
  <si>
    <t>Мероприятия в рамках управления имуществом</t>
  </si>
  <si>
    <t>Управление имуществом</t>
  </si>
  <si>
    <t>Бюджетные инвестиции иным юридическим лицам</t>
  </si>
  <si>
    <t>от _____________ № ______</t>
  </si>
  <si>
    <t xml:space="preserve">от _____________ № ______
</t>
  </si>
  <si>
    <t>Управление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</si>
  <si>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Распределение бюджетных ассигнований по разделам и  подразделам классификации расходов местного бюджета за  2022 год</t>
  </si>
  <si>
    <t>Исполнено за  2022 г.</t>
  </si>
  <si>
    <t>% исполнения</t>
  </si>
  <si>
    <t>Утвержденые бюджетные назначения Решения Совета № 176 от 22.12.2022 г.</t>
  </si>
  <si>
    <t>Приложение №5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</si>
  <si>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за 2022 год</t>
  </si>
  <si>
    <t>Ведомственная структура расходов местного бюджета  за 2022 год</t>
  </si>
  <si>
    <t>Источники внутреннего финансирования дефицита местного бюджета, перечни статей источников финансирования дефицита бюджета 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</si>
</sst>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</numFmts>
  <fonts count="51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indexed="8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6">
    <xf numFmtId="0" fontId="0" fillId="0" borderId="0"/>
    <xf numFmtId="169" fontId="35" fillId="0" borderId="0" applyBorder="0" applyProtection="0"/>
    <xf numFmtId="168" fontId="35" fillId="0" borderId="0" applyBorder="0" applyProtection="0"/>
    <xf numFmtId="0" fontId="36" fillId="0" borderId="0" applyNumberFormat="0" applyBorder="0" applyProtection="0">
      <alignment horizontal="center"/>
    </xf>
    <xf numFmtId="0" fontId="36" fillId="0" borderId="0" applyNumberFormat="0" applyBorder="0" applyProtection="0">
      <alignment horizontal="center" textRotation="90"/>
    </xf>
    <xf numFmtId="0" fontId="37" fillId="0" borderId="0" applyNumberFormat="0" applyBorder="0" applyProtection="0"/>
    <xf numFmtId="170" fontId="37" fillId="0" borderId="0" applyBorder="0" applyProtection="0"/>
    <xf numFmtId="0" fontId="38" fillId="0" borderId="0"/>
    <xf numFmtId="168" fontId="35" fillId="0" borderId="0" applyBorder="0" applyProtection="0"/>
    <xf numFmtId="168" fontId="39" fillId="0" borderId="0" applyBorder="0" applyProtection="0"/>
    <xf numFmtId="0" fontId="35" fillId="0" borderId="0" applyNumberFormat="0" applyBorder="0" applyProtection="0"/>
    <xf numFmtId="0" fontId="40" fillId="0" borderId="0"/>
    <xf numFmtId="0" fontId="11" fillId="0" borderId="0"/>
    <xf numFmtId="164" fontId="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41" fillId="0" borderId="0" applyFont="0" applyFill="0" applyBorder="0" applyAlignment="0" applyProtection="0"/>
  </cellStyleXfs>
  <cellXfs count="381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8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166" fontId="8" fillId="0" borderId="1" xfId="13" applyNumberFormat="1" applyFont="1" applyFill="1" applyBorder="1" applyAlignment="1">
      <alignment horizontal="center"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0" fontId="14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4" fillId="0" borderId="1" xfId="7" applyFont="1" applyBorder="1" applyAlignment="1">
      <alignment horizontal="center"/>
    </xf>
    <xf numFmtId="0" fontId="12" fillId="0" borderId="3" xfId="7" applyFont="1" applyFill="1" applyBorder="1" applyAlignment="1">
      <alignment wrapText="1"/>
    </xf>
    <xf numFmtId="0" fontId="12" fillId="0" borderId="4" xfId="7" applyFont="1" applyFill="1" applyBorder="1" applyAlignment="1">
      <alignment wrapText="1"/>
    </xf>
    <xf numFmtId="0" fontId="14" fillId="0" borderId="1" xfId="7" applyFont="1" applyBorder="1"/>
    <xf numFmtId="0" fontId="14" fillId="0" borderId="0" xfId="7" applyFont="1"/>
    <xf numFmtId="0" fontId="6" fillId="0" borderId="1" xfId="7" applyFont="1" applyBorder="1"/>
    <xf numFmtId="0" fontId="14" fillId="0" borderId="1" xfId="7" applyFont="1" applyFill="1" applyBorder="1"/>
    <xf numFmtId="49" fontId="6" fillId="0" borderId="1" xfId="7" applyNumberFormat="1" applyFont="1" applyFill="1" applyBorder="1" applyAlignment="1">
      <alignment horizontal="center"/>
    </xf>
    <xf numFmtId="49" fontId="6" fillId="0" borderId="5" xfId="7" applyNumberFormat="1" applyFont="1" applyFill="1" applyBorder="1" applyAlignment="1">
      <alignment horizontal="center"/>
    </xf>
    <xf numFmtId="0" fontId="12" fillId="0" borderId="0" xfId="7" applyFont="1" applyFill="1" applyBorder="1" applyAlignment="1">
      <alignment wrapText="1"/>
    </xf>
    <xf numFmtId="0" fontId="6" fillId="0" borderId="1" xfId="7" applyFont="1" applyFill="1" applyBorder="1"/>
    <xf numFmtId="49" fontId="12" fillId="0" borderId="1" xfId="7" applyNumberFormat="1" applyFont="1" applyFill="1" applyBorder="1" applyAlignment="1">
      <alignment horizontal="center"/>
    </xf>
    <xf numFmtId="0" fontId="6" fillId="0" borderId="0" xfId="7" applyFont="1" applyFill="1"/>
    <xf numFmtId="165" fontId="6" fillId="0" borderId="0" xfId="7" applyNumberFormat="1" applyFont="1"/>
    <xf numFmtId="165" fontId="14" fillId="0" borderId="0" xfId="7" applyNumberFormat="1" applyFont="1"/>
    <xf numFmtId="0" fontId="6" fillId="0" borderId="0" xfId="7" applyFont="1" applyBorder="1"/>
    <xf numFmtId="0" fontId="6" fillId="2" borderId="1" xfId="7" applyFont="1" applyFill="1" applyBorder="1"/>
    <xf numFmtId="0" fontId="6" fillId="2" borderId="0" xfId="7" applyFont="1" applyFill="1" applyBorder="1" applyAlignment="1">
      <alignment vertical="center" wrapText="1"/>
    </xf>
    <xf numFmtId="0" fontId="6" fillId="2" borderId="1" xfId="7" applyFont="1" applyFill="1" applyBorder="1" applyAlignment="1">
      <alignment horizontal="center"/>
    </xf>
    <xf numFmtId="49" fontId="6" fillId="2" borderId="1" xfId="7" applyNumberFormat="1" applyFont="1" applyFill="1" applyBorder="1" applyAlignment="1">
      <alignment horizontal="center"/>
    </xf>
    <xf numFmtId="49" fontId="6" fillId="2" borderId="6" xfId="7" applyNumberFormat="1" applyFont="1" applyFill="1" applyBorder="1" applyAlignment="1">
      <alignment horizontal="center"/>
    </xf>
    <xf numFmtId="49" fontId="6" fillId="2" borderId="7" xfId="7" applyNumberFormat="1" applyFont="1" applyFill="1" applyBorder="1" applyAlignment="1">
      <alignment horizontal="center"/>
    </xf>
    <xf numFmtId="49" fontId="6" fillId="2" borderId="5" xfId="7" applyNumberFormat="1" applyFont="1" applyFill="1" applyBorder="1" applyAlignment="1">
      <alignment horizontal="center"/>
    </xf>
    <xf numFmtId="0" fontId="6" fillId="2" borderId="1" xfId="7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top" wrapText="1"/>
    </xf>
    <xf numFmtId="165" fontId="17" fillId="0" borderId="1" xfId="0" applyNumberFormat="1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vertical="top" wrapText="1"/>
    </xf>
    <xf numFmtId="0" fontId="10" fillId="0" borderId="4" xfId="0" applyFont="1" applyFill="1" applyBorder="1" applyAlignment="1">
      <alignment wrapText="1"/>
    </xf>
    <xf numFmtId="0" fontId="8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21" fillId="0" borderId="0" xfId="0" applyFont="1"/>
    <xf numFmtId="165" fontId="0" fillId="2" borderId="0" xfId="0" applyNumberFormat="1" applyFill="1"/>
    <xf numFmtId="0" fontId="14" fillId="2" borderId="1" xfId="7" applyFont="1" applyFill="1" applyBorder="1"/>
    <xf numFmtId="0" fontId="13" fillId="2" borderId="3" xfId="7" applyFont="1" applyFill="1" applyBorder="1" applyAlignment="1">
      <alignment wrapText="1"/>
    </xf>
    <xf numFmtId="0" fontId="14" fillId="2" borderId="1" xfId="7" applyFont="1" applyFill="1" applyBorder="1" applyAlignment="1">
      <alignment horizontal="center"/>
    </xf>
    <xf numFmtId="49" fontId="14" fillId="2" borderId="1" xfId="7" applyNumberFormat="1" applyFont="1" applyFill="1" applyBorder="1" applyAlignment="1">
      <alignment horizontal="center"/>
    </xf>
    <xf numFmtId="49" fontId="14" fillId="2" borderId="6" xfId="7" applyNumberFormat="1" applyFont="1" applyFill="1" applyBorder="1" applyAlignment="1">
      <alignment horizontal="center"/>
    </xf>
    <xf numFmtId="49" fontId="14" fillId="2" borderId="7" xfId="7" applyNumberFormat="1" applyFont="1" applyFill="1" applyBorder="1" applyAlignment="1">
      <alignment horizontal="center"/>
    </xf>
    <xf numFmtId="49" fontId="14" fillId="2" borderId="5" xfId="7" applyNumberFormat="1" applyFont="1" applyFill="1" applyBorder="1" applyAlignment="1">
      <alignment horizontal="center"/>
    </xf>
    <xf numFmtId="0" fontId="14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4" fillId="2" borderId="1" xfId="7" applyFont="1" applyFill="1" applyBorder="1" applyAlignment="1">
      <alignment horizontal="left"/>
    </xf>
    <xf numFmtId="0" fontId="12" fillId="2" borderId="3" xfId="7" applyFont="1" applyFill="1" applyBorder="1" applyAlignment="1">
      <alignment wrapText="1"/>
    </xf>
    <xf numFmtId="49" fontId="6" fillId="2" borderId="7" xfId="7" applyNumberFormat="1" applyFont="1" applyFill="1" applyBorder="1" applyAlignment="1"/>
    <xf numFmtId="49" fontId="6" fillId="2" borderId="5" xfId="7" applyNumberFormat="1" applyFont="1" applyFill="1" applyBorder="1" applyAlignment="1"/>
    <xf numFmtId="0" fontId="12" fillId="2" borderId="4" xfId="7" applyFont="1" applyFill="1" applyBorder="1" applyAlignment="1">
      <alignment wrapText="1"/>
    </xf>
    <xf numFmtId="0" fontId="14" fillId="2" borderId="1" xfId="7" applyFont="1" applyFill="1" applyBorder="1" applyAlignment="1">
      <alignment vertical="center" wrapText="1"/>
    </xf>
    <xf numFmtId="0" fontId="12" fillId="2" borderId="0" xfId="7" applyFont="1" applyFill="1" applyBorder="1" applyAlignment="1">
      <alignment wrapText="1"/>
    </xf>
    <xf numFmtId="0" fontId="12" fillId="2" borderId="1" xfId="7" applyFont="1" applyFill="1" applyBorder="1" applyAlignment="1">
      <alignment wrapText="1"/>
    </xf>
    <xf numFmtId="0" fontId="12" fillId="2" borderId="8" xfId="7" applyFont="1" applyFill="1" applyBorder="1" applyAlignment="1">
      <alignment wrapText="1"/>
    </xf>
    <xf numFmtId="49" fontId="12" fillId="2" borderId="1" xfId="7" applyNumberFormat="1" applyFont="1" applyFill="1" applyBorder="1" applyAlignment="1">
      <alignment horizontal="center"/>
    </xf>
    <xf numFmtId="0" fontId="12" fillId="2" borderId="9" xfId="7" applyFont="1" applyFill="1" applyBorder="1" applyAlignment="1">
      <alignment wrapText="1"/>
    </xf>
    <xf numFmtId="49" fontId="6" fillId="2" borderId="0" xfId="7" applyNumberFormat="1" applyFont="1" applyFill="1" applyBorder="1" applyAlignment="1">
      <alignment horizontal="center"/>
    </xf>
    <xf numFmtId="165" fontId="14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9" fillId="0" borderId="0" xfId="0" applyFont="1" applyBorder="1"/>
    <xf numFmtId="165" fontId="17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5" fillId="0" borderId="0" xfId="0" applyFont="1" applyFill="1" applyBorder="1" applyAlignment="1">
      <alignment vertical="top" wrapText="1"/>
    </xf>
    <xf numFmtId="0" fontId="23" fillId="0" borderId="1" xfId="0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7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8" fillId="2" borderId="1" xfId="13" applyNumberFormat="1" applyFont="1" applyFill="1" applyBorder="1" applyAlignment="1">
      <alignment wrapText="1"/>
    </xf>
    <xf numFmtId="165" fontId="10" fillId="2" borderId="1" xfId="13" applyNumberFormat="1" applyFont="1" applyFill="1" applyBorder="1" applyAlignment="1">
      <alignment wrapText="1"/>
    </xf>
    <xf numFmtId="49" fontId="14" fillId="2" borderId="6" xfId="7" applyNumberFormat="1" applyFont="1" applyFill="1" applyBorder="1" applyAlignment="1"/>
    <xf numFmtId="49" fontId="14" fillId="2" borderId="7" xfId="7" applyNumberFormat="1" applyFont="1" applyFill="1" applyBorder="1" applyAlignment="1"/>
    <xf numFmtId="49" fontId="14" fillId="2" borderId="5" xfId="7" applyNumberFormat="1" applyFont="1" applyFill="1" applyBorder="1" applyAlignment="1"/>
    <xf numFmtId="0" fontId="14" fillId="2" borderId="5" xfId="7" applyFont="1" applyFill="1" applyBorder="1" applyAlignment="1">
      <alignment horizontal="center"/>
    </xf>
    <xf numFmtId="49" fontId="14" fillId="0" borderId="5" xfId="7" applyNumberFormat="1" applyFont="1" applyFill="1" applyBorder="1" applyAlignment="1">
      <alignment horizontal="center"/>
    </xf>
    <xf numFmtId="49" fontId="14" fillId="0" borderId="1" xfId="7" applyNumberFormat="1" applyFont="1" applyFill="1" applyBorder="1" applyAlignment="1">
      <alignment horizontal="center"/>
    </xf>
    <xf numFmtId="49" fontId="13" fillId="0" borderId="1" xfId="7" applyNumberFormat="1" applyFont="1" applyFill="1" applyBorder="1" applyAlignment="1">
      <alignment horizontal="center"/>
    </xf>
    <xf numFmtId="49" fontId="6" fillId="0" borderId="0" xfId="7" applyNumberFormat="1" applyFont="1" applyFill="1" applyBorder="1" applyAlignment="1">
      <alignment horizontal="center"/>
    </xf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4" fillId="0" borderId="6" xfId="7" applyFont="1" applyBorder="1" applyAlignment="1">
      <alignment horizontal="left"/>
    </xf>
    <xf numFmtId="0" fontId="13" fillId="0" borderId="4" xfId="7" applyFont="1" applyFill="1" applyBorder="1" applyAlignment="1">
      <alignment wrapText="1"/>
    </xf>
    <xf numFmtId="0" fontId="12" fillId="0" borderId="6" xfId="7" applyFont="1" applyFill="1" applyBorder="1" applyAlignment="1">
      <alignment wrapText="1"/>
    </xf>
    <xf numFmtId="0" fontId="12" fillId="0" borderId="10" xfId="7" applyFont="1" applyFill="1" applyBorder="1" applyAlignment="1">
      <alignment wrapText="1"/>
    </xf>
    <xf numFmtId="0" fontId="6" fillId="0" borderId="6" xfId="7" applyFont="1" applyFill="1" applyBorder="1" applyAlignment="1">
      <alignment vertical="center" wrapText="1"/>
    </xf>
    <xf numFmtId="0" fontId="14" fillId="0" borderId="6" xfId="7" applyFont="1" applyFill="1" applyBorder="1" applyAlignment="1">
      <alignment vertical="center" wrapText="1"/>
    </xf>
    <xf numFmtId="0" fontId="13" fillId="0" borderId="6" xfId="7" applyFont="1" applyFill="1" applyBorder="1" applyAlignment="1">
      <alignment wrapText="1"/>
    </xf>
    <xf numFmtId="0" fontId="12" fillId="2" borderId="11" xfId="7" applyFont="1" applyFill="1" applyBorder="1" applyAlignment="1">
      <alignment wrapText="1"/>
    </xf>
    <xf numFmtId="0" fontId="12" fillId="0" borderId="11" xfId="7" applyFont="1" applyFill="1" applyBorder="1" applyAlignment="1">
      <alignment wrapText="1"/>
    </xf>
    <xf numFmtId="49" fontId="6" fillId="0" borderId="1" xfId="7" applyNumberFormat="1" applyFont="1" applyBorder="1" applyAlignment="1">
      <alignment horizontal="center"/>
    </xf>
    <xf numFmtId="0" fontId="14" fillId="2" borderId="12" xfId="7" applyFont="1" applyFill="1" applyBorder="1" applyAlignment="1">
      <alignment horizontal="center" vertical="center" wrapText="1"/>
    </xf>
    <xf numFmtId="49" fontId="13" fillId="2" borderId="13" xfId="7" applyNumberFormat="1" applyFont="1" applyFill="1" applyBorder="1" applyAlignment="1">
      <alignment horizontal="center" vertical="center"/>
    </xf>
    <xf numFmtId="0" fontId="13" fillId="2" borderId="13" xfId="7" applyFont="1" applyFill="1" applyBorder="1" applyAlignment="1">
      <alignment horizontal="center" vertical="center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0" fontId="14" fillId="0" borderId="5" xfId="7" applyFont="1" applyBorder="1" applyAlignment="1">
      <alignment horizontal="center" vertical="center" wrapText="1"/>
    </xf>
    <xf numFmtId="0" fontId="6" fillId="0" borderId="0" xfId="7" applyFont="1" applyFill="1" applyAlignment="1">
      <alignment horizontal="center"/>
    </xf>
    <xf numFmtId="0" fontId="2" fillId="2" borderId="1" xfId="0" applyFont="1" applyFill="1" applyBorder="1" applyAlignment="1">
      <alignment wrapText="1"/>
    </xf>
    <xf numFmtId="49" fontId="12" fillId="0" borderId="5" xfId="7" applyNumberFormat="1" applyFont="1" applyFill="1" applyBorder="1" applyAlignment="1">
      <alignment horizontal="center"/>
    </xf>
    <xf numFmtId="0" fontId="12" fillId="2" borderId="1" xfId="7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165" fontId="7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0" fillId="2" borderId="6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49" fontId="6" fillId="0" borderId="6" xfId="7" applyNumberFormat="1" applyFont="1" applyFill="1" applyBorder="1" applyAlignment="1">
      <alignment horizontal="center"/>
    </xf>
    <xf numFmtId="0" fontId="12" fillId="0" borderId="1" xfId="7" applyFont="1" applyFill="1" applyBorder="1" applyAlignment="1">
      <alignment wrapText="1"/>
    </xf>
    <xf numFmtId="49" fontId="6" fillId="0" borderId="7" xfId="7" applyNumberFormat="1" applyFont="1" applyFill="1" applyBorder="1" applyAlignment="1">
      <alignment horizontal="center"/>
    </xf>
    <xf numFmtId="0" fontId="6" fillId="2" borderId="6" xfId="7" applyFont="1" applyFill="1" applyBorder="1" applyAlignment="1">
      <alignment vertical="center" wrapText="1"/>
    </xf>
    <xf numFmtId="49" fontId="6" fillId="2" borderId="15" xfId="7" applyNumberFormat="1" applyFont="1" applyFill="1" applyBorder="1" applyAlignment="1">
      <alignment horizontal="center"/>
    </xf>
    <xf numFmtId="49" fontId="6" fillId="2" borderId="17" xfId="7" applyNumberFormat="1" applyFont="1" applyFill="1" applyBorder="1" applyAlignment="1">
      <alignment horizontal="center"/>
    </xf>
    <xf numFmtId="49" fontId="6" fillId="2" borderId="16" xfId="7" applyNumberFormat="1" applyFont="1" applyFill="1" applyBorder="1" applyAlignment="1">
      <alignment horizontal="center"/>
    </xf>
    <xf numFmtId="49" fontId="6" fillId="2" borderId="14" xfId="7" applyNumberFormat="1" applyFont="1" applyFill="1" applyBorder="1" applyAlignment="1">
      <alignment horizontal="center"/>
    </xf>
    <xf numFmtId="0" fontId="6" fillId="2" borderId="2" xfId="7" applyFont="1" applyFill="1" applyBorder="1"/>
    <xf numFmtId="0" fontId="6" fillId="2" borderId="2" xfId="7" applyFont="1" applyFill="1" applyBorder="1" applyAlignment="1">
      <alignment horizontal="center"/>
    </xf>
    <xf numFmtId="0" fontId="6" fillId="0" borderId="1" xfId="7" applyFont="1" applyFill="1" applyBorder="1" applyAlignment="1">
      <alignment vertical="center" wrapText="1"/>
    </xf>
    <xf numFmtId="0" fontId="6" fillId="0" borderId="1" xfId="7" applyFont="1" applyFill="1" applyBorder="1" applyAlignment="1">
      <alignment horizontal="center"/>
    </xf>
    <xf numFmtId="0" fontId="12" fillId="2" borderId="6" xfId="7" applyFont="1" applyFill="1" applyBorder="1" applyAlignment="1">
      <alignment horizontal="left" vertical="center" wrapText="1"/>
    </xf>
    <xf numFmtId="0" fontId="13" fillId="2" borderId="6" xfId="7" applyFont="1" applyFill="1" applyBorder="1" applyAlignment="1">
      <alignment horizontal="left" vertical="center" wrapText="1"/>
    </xf>
    <xf numFmtId="49" fontId="13" fillId="0" borderId="5" xfId="7" applyNumberFormat="1" applyFont="1" applyFill="1" applyBorder="1" applyAlignment="1">
      <alignment horizontal="center"/>
    </xf>
    <xf numFmtId="0" fontId="24" fillId="0" borderId="0" xfId="0" applyFont="1"/>
    <xf numFmtId="0" fontId="25" fillId="0" borderId="0" xfId="7" applyFont="1" applyFill="1" applyAlignment="1"/>
    <xf numFmtId="0" fontId="26" fillId="0" borderId="0" xfId="7" applyFont="1" applyFill="1" applyAlignment="1"/>
    <xf numFmtId="0" fontId="6" fillId="2" borderId="1" xfId="7" applyFont="1" applyFill="1" applyBorder="1" applyAlignment="1"/>
    <xf numFmtId="0" fontId="6" fillId="2" borderId="0" xfId="7" applyFont="1" applyFill="1" applyAlignment="1"/>
    <xf numFmtId="0" fontId="14" fillId="2" borderId="1" xfId="7" applyFont="1" applyFill="1" applyBorder="1" applyAlignment="1"/>
    <xf numFmtId="0" fontId="14" fillId="2" borderId="1" xfId="7" applyFont="1" applyFill="1" applyBorder="1" applyAlignment="1">
      <alignment vertical="center"/>
    </xf>
    <xf numFmtId="0" fontId="14" fillId="2" borderId="0" xfId="7" applyFont="1" applyFill="1" applyAlignment="1"/>
    <xf numFmtId="49" fontId="6" fillId="2" borderId="16" xfId="7" applyNumberFormat="1" applyFont="1" applyFill="1" applyBorder="1" applyAlignment="1"/>
    <xf numFmtId="49" fontId="6" fillId="2" borderId="7" xfId="7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6" fillId="3" borderId="6" xfId="7" applyFont="1" applyFill="1" applyBorder="1" applyAlignment="1">
      <alignment vertical="center" wrapText="1"/>
    </xf>
    <xf numFmtId="49" fontId="6" fillId="3" borderId="1" xfId="7" applyNumberFormat="1" applyFont="1" applyFill="1" applyBorder="1" applyAlignment="1">
      <alignment horizontal="center"/>
    </xf>
    <xf numFmtId="0" fontId="12" fillId="2" borderId="10" xfId="7" applyFont="1" applyFill="1" applyBorder="1" applyAlignment="1">
      <alignment wrapText="1"/>
    </xf>
    <xf numFmtId="49" fontId="6" fillId="2" borderId="2" xfId="7" applyNumberFormat="1" applyFont="1" applyFill="1" applyBorder="1" applyAlignment="1">
      <alignment horizontal="center"/>
    </xf>
    <xf numFmtId="49" fontId="12" fillId="2" borderId="2" xfId="7" applyNumberFormat="1" applyFont="1" applyFill="1" applyBorder="1" applyAlignment="1">
      <alignment horizontal="center"/>
    </xf>
    <xf numFmtId="49" fontId="6" fillId="2" borderId="1" xfId="7" applyNumberFormat="1" applyFont="1" applyFill="1" applyBorder="1" applyAlignment="1">
      <alignment horizontal="center" vertical="center"/>
    </xf>
    <xf numFmtId="0" fontId="15" fillId="2" borderId="0" xfId="7" applyFont="1" applyFill="1" applyAlignment="1">
      <alignment horizontal="center"/>
    </xf>
    <xf numFmtId="0" fontId="15" fillId="2" borderId="0" xfId="7" applyFont="1" applyFill="1"/>
    <xf numFmtId="165" fontId="15" fillId="2" borderId="0" xfId="7" applyNumberFormat="1" applyFont="1" applyFill="1" applyAlignment="1">
      <alignment horizontal="center"/>
    </xf>
    <xf numFmtId="165" fontId="15" fillId="2" borderId="0" xfId="7" applyNumberFormat="1" applyFont="1" applyFill="1"/>
    <xf numFmtId="165" fontId="27" fillId="2" borderId="0" xfId="7" applyNumberFormat="1" applyFont="1" applyFill="1"/>
    <xf numFmtId="0" fontId="28" fillId="2" borderId="0" xfId="7" applyFont="1" applyFill="1"/>
    <xf numFmtId="0" fontId="15" fillId="0" borderId="0" xfId="7" applyFont="1" applyFill="1"/>
    <xf numFmtId="0" fontId="15" fillId="2" borderId="0" xfId="7" applyFont="1" applyFill="1" applyAlignment="1"/>
    <xf numFmtId="0" fontId="28" fillId="2" borderId="0" xfId="7" applyFont="1" applyFill="1" applyAlignment="1"/>
    <xf numFmtId="0" fontId="7" fillId="2" borderId="6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49" fontId="8" fillId="2" borderId="1" xfId="0" applyNumberFormat="1" applyFont="1" applyFill="1" applyBorder="1" applyAlignment="1">
      <alignment horizontal="center" wrapText="1"/>
    </xf>
    <xf numFmtId="0" fontId="7" fillId="2" borderId="6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wrapText="1"/>
    </xf>
    <xf numFmtId="49" fontId="14" fillId="2" borderId="1" xfId="7" applyNumberFormat="1" applyFont="1" applyFill="1" applyBorder="1" applyAlignment="1">
      <alignment horizontal="center" vertical="center"/>
    </xf>
    <xf numFmtId="0" fontId="6" fillId="3" borderId="0" xfId="7" applyFont="1" applyFill="1"/>
    <xf numFmtId="49" fontId="6" fillId="2" borderId="19" xfId="7" applyNumberFormat="1" applyFont="1" applyFill="1" applyBorder="1" applyAlignment="1">
      <alignment horizontal="center"/>
    </xf>
    <xf numFmtId="0" fontId="0" fillId="0" borderId="0" xfId="0" applyAlignment="1"/>
    <xf numFmtId="0" fontId="2" fillId="0" borderId="1" xfId="0" applyFont="1" applyBorder="1" applyAlignment="1">
      <alignment wrapText="1"/>
    </xf>
    <xf numFmtId="0" fontId="10" fillId="2" borderId="0" xfId="0" applyFont="1" applyFill="1" applyBorder="1" applyAlignment="1">
      <alignment horizontal="left" vertical="center"/>
    </xf>
    <xf numFmtId="0" fontId="29" fillId="0" borderId="0" xfId="0" applyFont="1"/>
    <xf numFmtId="0" fontId="2" fillId="0" borderId="2" xfId="0" applyFont="1" applyBorder="1" applyAlignment="1">
      <alignment vertical="center" wrapText="1"/>
    </xf>
    <xf numFmtId="0" fontId="22" fillId="0" borderId="1" xfId="0" applyFont="1" applyBorder="1" applyAlignment="1">
      <alignment wrapText="1"/>
    </xf>
    <xf numFmtId="0" fontId="22" fillId="0" borderId="1" xfId="0" applyFont="1" applyBorder="1"/>
    <xf numFmtId="3" fontId="0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right" vertical="top" wrapText="1"/>
    </xf>
    <xf numFmtId="0" fontId="7" fillId="0" borderId="16" xfId="0" applyFont="1" applyBorder="1" applyAlignment="1">
      <alignment vertical="top" wrapText="1"/>
    </xf>
    <xf numFmtId="0" fontId="9" fillId="0" borderId="0" xfId="0" applyFont="1"/>
    <xf numFmtId="0" fontId="7" fillId="0" borderId="0" xfId="0" applyFont="1"/>
    <xf numFmtId="0" fontId="6" fillId="0" borderId="0" xfId="0" applyFont="1" applyAlignment="1"/>
    <xf numFmtId="0" fontId="5" fillId="0" borderId="0" xfId="0" applyFont="1" applyAlignment="1">
      <alignment horizontal="right"/>
    </xf>
    <xf numFmtId="0" fontId="2" fillId="2" borderId="1" xfId="0" applyFont="1" applyFill="1" applyBorder="1" applyAlignment="1">
      <alignment horizontal="left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14" fillId="0" borderId="1" xfId="7" applyFont="1" applyFill="1" applyBorder="1" applyAlignment="1">
      <alignment vertical="center" wrapText="1"/>
    </xf>
    <xf numFmtId="0" fontId="14" fillId="0" borderId="1" xfId="7" applyFont="1" applyFill="1" applyBorder="1" applyAlignment="1">
      <alignment horizontal="center"/>
    </xf>
    <xf numFmtId="49" fontId="14" fillId="0" borderId="6" xfId="7" applyNumberFormat="1" applyFont="1" applyFill="1" applyBorder="1" applyAlignment="1">
      <alignment horizontal="center"/>
    </xf>
    <xf numFmtId="49" fontId="14" fillId="0" borderId="7" xfId="7" applyNumberFormat="1" applyFont="1" applyFill="1" applyBorder="1" applyAlignment="1">
      <alignment horizontal="center"/>
    </xf>
    <xf numFmtId="0" fontId="6" fillId="0" borderId="0" xfId="7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top" wrapText="1"/>
    </xf>
    <xf numFmtId="49" fontId="6" fillId="2" borderId="1" xfId="7" applyNumberFormat="1" applyFont="1" applyFill="1" applyBorder="1" applyAlignment="1">
      <alignment horizontal="center"/>
    </xf>
    <xf numFmtId="0" fontId="12" fillId="2" borderId="3" xfId="7" applyFont="1" applyFill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49" fontId="6" fillId="2" borderId="1" xfId="7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32" fillId="0" borderId="1" xfId="0" applyFont="1" applyBorder="1" applyAlignment="1">
      <alignment horizontal="center" vertical="center" wrapText="1"/>
    </xf>
    <xf numFmtId="0" fontId="33" fillId="0" borderId="0" xfId="0" applyFont="1" applyAlignment="1">
      <alignment horizontal="center"/>
    </xf>
    <xf numFmtId="0" fontId="33" fillId="0" borderId="1" xfId="0" applyFont="1" applyBorder="1" applyAlignment="1">
      <alignment horizontal="left"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0" xfId="0" applyFont="1" applyAlignment="1">
      <alignment horizontal="center"/>
    </xf>
    <xf numFmtId="0" fontId="12" fillId="0" borderId="21" xfId="7" applyFont="1" applyFill="1" applyBorder="1" applyAlignment="1">
      <alignment wrapText="1"/>
    </xf>
    <xf numFmtId="165" fontId="6" fillId="4" borderId="1" xfId="7" applyNumberFormat="1" applyFont="1" applyFill="1" applyBorder="1" applyAlignment="1"/>
    <xf numFmtId="0" fontId="14" fillId="4" borderId="1" xfId="7" applyFont="1" applyFill="1" applyBorder="1" applyAlignment="1">
      <alignment horizontal="center"/>
    </xf>
    <xf numFmtId="49" fontId="14" fillId="4" borderId="1" xfId="7" applyNumberFormat="1" applyFont="1" applyFill="1" applyBorder="1" applyAlignment="1">
      <alignment horizontal="center"/>
    </xf>
    <xf numFmtId="49" fontId="14" fillId="4" borderId="6" xfId="7" applyNumberFormat="1" applyFont="1" applyFill="1" applyBorder="1" applyAlignment="1">
      <alignment horizontal="center"/>
    </xf>
    <xf numFmtId="49" fontId="14" fillId="4" borderId="7" xfId="7" applyNumberFormat="1" applyFont="1" applyFill="1" applyBorder="1" applyAlignment="1">
      <alignment horizontal="center"/>
    </xf>
    <xf numFmtId="49" fontId="6" fillId="4" borderId="7" xfId="7" applyNumberFormat="1" applyFont="1" applyFill="1" applyBorder="1" applyAlignment="1">
      <alignment horizontal="center"/>
    </xf>
    <xf numFmtId="49" fontId="14" fillId="4" borderId="5" xfId="7" applyNumberFormat="1" applyFont="1" applyFill="1" applyBorder="1" applyAlignment="1">
      <alignment horizontal="center"/>
    </xf>
    <xf numFmtId="165" fontId="14" fillId="4" borderId="1" xfId="7" applyNumberFormat="1" applyFont="1" applyFill="1" applyBorder="1" applyAlignment="1"/>
    <xf numFmtId="49" fontId="6" fillId="4" borderId="1" xfId="7" applyNumberFormat="1" applyFont="1" applyFill="1" applyBorder="1" applyAlignment="1">
      <alignment horizontal="center" vertical="center"/>
    </xf>
    <xf numFmtId="165" fontId="6" fillId="4" borderId="1" xfId="7" applyNumberFormat="1" applyFont="1" applyFill="1" applyBorder="1" applyAlignment="1">
      <alignment horizontal="right" vertical="center"/>
    </xf>
    <xf numFmtId="0" fontId="6" fillId="4" borderId="1" xfId="7" applyFont="1" applyFill="1" applyBorder="1" applyAlignment="1">
      <alignment horizontal="center"/>
    </xf>
    <xf numFmtId="49" fontId="6" fillId="4" borderId="1" xfId="7" applyNumberFormat="1" applyFont="1" applyFill="1" applyBorder="1" applyAlignment="1">
      <alignment horizontal="center"/>
    </xf>
    <xf numFmtId="49" fontId="6" fillId="4" borderId="6" xfId="7" applyNumberFormat="1" applyFont="1" applyFill="1" applyBorder="1" applyAlignment="1">
      <alignment horizontal="center"/>
    </xf>
    <xf numFmtId="49" fontId="6" fillId="4" borderId="5" xfId="7" applyNumberFormat="1" applyFont="1" applyFill="1" applyBorder="1" applyAlignment="1">
      <alignment horizontal="center"/>
    </xf>
    <xf numFmtId="165" fontId="3" fillId="4" borderId="1" xfId="13" applyNumberFormat="1" applyFont="1" applyFill="1" applyBorder="1" applyAlignment="1">
      <alignment wrapText="1"/>
    </xf>
    <xf numFmtId="0" fontId="0" fillId="4" borderId="0" xfId="0" applyFill="1"/>
    <xf numFmtId="0" fontId="6" fillId="4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49" fontId="6" fillId="2" borderId="18" xfId="7" applyNumberFormat="1" applyFont="1" applyFill="1" applyBorder="1" applyAlignment="1">
      <alignment horizontal="center"/>
    </xf>
    <xf numFmtId="49" fontId="6" fillId="2" borderId="20" xfId="7" applyNumberFormat="1" applyFont="1" applyFill="1" applyBorder="1" applyAlignment="1">
      <alignment horizontal="center"/>
    </xf>
    <xf numFmtId="49" fontId="14" fillId="2" borderId="17" xfId="7" applyNumberFormat="1" applyFont="1" applyFill="1" applyBorder="1" applyAlignment="1">
      <alignment horizontal="center"/>
    </xf>
    <xf numFmtId="49" fontId="14" fillId="2" borderId="16" xfId="7" applyNumberFormat="1" applyFont="1" applyFill="1" applyBorder="1" applyAlignment="1">
      <alignment horizontal="center"/>
    </xf>
    <xf numFmtId="49" fontId="14" fillId="2" borderId="14" xfId="7" applyNumberFormat="1" applyFont="1" applyFill="1" applyBorder="1" applyAlignment="1">
      <alignment horizontal="center"/>
    </xf>
    <xf numFmtId="165" fontId="6" fillId="4" borderId="0" xfId="7" applyNumberFormat="1" applyFont="1" applyFill="1"/>
    <xf numFmtId="165" fontId="6" fillId="4" borderId="0" xfId="7" applyNumberFormat="1" applyFont="1" applyFill="1" applyBorder="1"/>
    <xf numFmtId="0" fontId="2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22" fillId="0" borderId="6" xfId="0" applyFont="1" applyBorder="1" applyAlignment="1">
      <alignment vertical="center" wrapText="1"/>
    </xf>
    <xf numFmtId="0" fontId="4" fillId="2" borderId="6" xfId="0" applyFont="1" applyFill="1" applyBorder="1" applyAlignment="1">
      <alignment vertical="top" wrapText="1"/>
    </xf>
    <xf numFmtId="0" fontId="12" fillId="0" borderId="1" xfId="7" applyFont="1" applyFill="1" applyBorder="1" applyAlignment="1">
      <alignment vertical="top" wrapText="1"/>
    </xf>
    <xf numFmtId="0" fontId="13" fillId="2" borderId="1" xfId="7" applyFont="1" applyFill="1" applyBorder="1" applyAlignment="1">
      <alignment horizontal="left" vertical="center" wrapText="1"/>
    </xf>
    <xf numFmtId="0" fontId="12" fillId="2" borderId="1" xfId="7" applyFont="1" applyFill="1" applyBorder="1" applyAlignment="1">
      <alignment vertical="top" wrapText="1"/>
    </xf>
    <xf numFmtId="0" fontId="12" fillId="4" borderId="1" xfId="7" applyFont="1" applyFill="1" applyBorder="1" applyAlignment="1">
      <alignment wrapText="1"/>
    </xf>
    <xf numFmtId="0" fontId="12" fillId="0" borderId="6" xfId="7" applyFont="1" applyFill="1" applyBorder="1" applyAlignment="1">
      <alignment vertical="top" wrapText="1"/>
    </xf>
    <xf numFmtId="0" fontId="12" fillId="0" borderId="4" xfId="7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12" fillId="2" borderId="3" xfId="7" applyFont="1" applyFill="1" applyBorder="1" applyAlignment="1">
      <alignment vertical="top" wrapText="1"/>
    </xf>
    <xf numFmtId="0" fontId="6" fillId="4" borderId="1" xfId="7" applyFont="1" applyFill="1" applyBorder="1"/>
    <xf numFmtId="49" fontId="6" fillId="2" borderId="12" xfId="7" applyNumberFormat="1" applyFont="1" applyFill="1" applyBorder="1" applyAlignment="1">
      <alignment horizontal="center"/>
    </xf>
    <xf numFmtId="49" fontId="6" fillId="2" borderId="22" xfId="7" applyNumberFormat="1" applyFont="1" applyFill="1" applyBorder="1" applyAlignment="1">
      <alignment horizontal="center"/>
    </xf>
    <xf numFmtId="49" fontId="6" fillId="2" borderId="23" xfId="7" applyNumberFormat="1" applyFont="1" applyFill="1" applyBorder="1" applyAlignment="1">
      <alignment horizontal="center"/>
    </xf>
    <xf numFmtId="0" fontId="12" fillId="2" borderId="3" xfId="7" applyFont="1" applyFill="1" applyBorder="1" applyAlignment="1"/>
    <xf numFmtId="0" fontId="22" fillId="0" borderId="2" xfId="0" applyFont="1" applyBorder="1" applyAlignment="1">
      <alignment vertical="center" wrapText="1"/>
    </xf>
    <xf numFmtId="172" fontId="22" fillId="0" borderId="1" xfId="0" applyNumberFormat="1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172" fontId="22" fillId="0" borderId="2" xfId="0" applyNumberFormat="1" applyFont="1" applyBorder="1" applyAlignment="1">
      <alignment horizontal="center" vertical="center" wrapText="1"/>
    </xf>
    <xf numFmtId="171" fontId="2" fillId="0" borderId="1" xfId="13" applyNumberFormat="1" applyFont="1" applyBorder="1" applyAlignment="1">
      <alignment horizontal="center" vertical="center" wrapText="1"/>
    </xf>
    <xf numFmtId="0" fontId="42" fillId="0" borderId="1" xfId="0" applyFont="1" applyBorder="1"/>
    <xf numFmtId="0" fontId="42" fillId="0" borderId="1" xfId="0" applyFont="1" applyBorder="1" applyAlignment="1">
      <alignment vertical="top" wrapText="1"/>
    </xf>
    <xf numFmtId="0" fontId="42" fillId="0" borderId="1" xfId="0" applyFont="1" applyBorder="1" applyAlignment="1">
      <alignment vertical="center"/>
    </xf>
    <xf numFmtId="0" fontId="6" fillId="2" borderId="12" xfId="7" applyFont="1" applyFill="1" applyBorder="1"/>
    <xf numFmtId="0" fontId="6" fillId="2" borderId="12" xfId="7" applyFont="1" applyFill="1" applyBorder="1" applyAlignment="1">
      <alignment horizontal="center"/>
    </xf>
    <xf numFmtId="0" fontId="10" fillId="0" borderId="0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6" xfId="0" applyFont="1" applyFill="1" applyBorder="1" applyAlignment="1">
      <alignment vertical="top" wrapText="1"/>
    </xf>
    <xf numFmtId="165" fontId="6" fillId="4" borderId="1" xfId="7" applyNumberFormat="1" applyFont="1" applyFill="1" applyBorder="1" applyAlignment="1">
      <alignment horizontal="right"/>
    </xf>
    <xf numFmtId="165" fontId="14" fillId="4" borderId="1" xfId="7" applyNumberFormat="1" applyFont="1" applyFill="1" applyBorder="1" applyAlignment="1">
      <alignment horizontal="right"/>
    </xf>
    <xf numFmtId="165" fontId="6" fillId="4" borderId="2" xfId="7" applyNumberFormat="1" applyFont="1" applyFill="1" applyBorder="1" applyAlignment="1"/>
    <xf numFmtId="165" fontId="14" fillId="4" borderId="1" xfId="7" applyNumberFormat="1" applyFont="1" applyFill="1" applyBorder="1" applyAlignment="1">
      <alignment horizontal="right" vertical="center"/>
    </xf>
    <xf numFmtId="0" fontId="14" fillId="4" borderId="1" xfId="7" applyFont="1" applyFill="1" applyBorder="1" applyAlignment="1">
      <alignment horizontal="right"/>
    </xf>
    <xf numFmtId="0" fontId="6" fillId="4" borderId="1" xfId="7" applyFont="1" applyFill="1" applyBorder="1" applyAlignment="1">
      <alignment horizontal="right"/>
    </xf>
    <xf numFmtId="0" fontId="6" fillId="0" borderId="0" xfId="7" applyFont="1" applyBorder="1" applyAlignment="1">
      <alignment horizontal="center"/>
    </xf>
    <xf numFmtId="167" fontId="12" fillId="4" borderId="16" xfId="12" applyNumberFormat="1" applyFont="1" applyFill="1" applyBorder="1"/>
    <xf numFmtId="165" fontId="12" fillId="4" borderId="1" xfId="7" applyNumberFormat="1" applyFont="1" applyFill="1" applyBorder="1" applyAlignment="1"/>
    <xf numFmtId="0" fontId="13" fillId="2" borderId="1" xfId="7" applyFont="1" applyFill="1" applyBorder="1" applyAlignment="1">
      <alignment wrapText="1"/>
    </xf>
    <xf numFmtId="49" fontId="14" fillId="2" borderId="18" xfId="7" applyNumberFormat="1" applyFont="1" applyFill="1" applyBorder="1" applyAlignment="1">
      <alignment horizontal="center"/>
    </xf>
    <xf numFmtId="49" fontId="14" fillId="2" borderId="20" xfId="7" applyNumberFormat="1" applyFont="1" applyFill="1" applyBorder="1" applyAlignment="1">
      <alignment horizontal="center"/>
    </xf>
    <xf numFmtId="49" fontId="14" fillId="2" borderId="19" xfId="7" applyNumberFormat="1" applyFont="1" applyFill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0" fontId="44" fillId="2" borderId="0" xfId="7" applyFont="1" applyFill="1" applyBorder="1" applyAlignment="1">
      <alignment wrapText="1"/>
    </xf>
    <xf numFmtId="0" fontId="6" fillId="2" borderId="0" xfId="7" applyFont="1" applyFill="1" applyAlignment="1">
      <alignment horizontal="right"/>
    </xf>
    <xf numFmtId="0" fontId="44" fillId="0" borderId="4" xfId="7" applyFont="1" applyFill="1" applyBorder="1" applyAlignment="1">
      <alignment wrapText="1"/>
    </xf>
    <xf numFmtId="49" fontId="45" fillId="0" borderId="1" xfId="7" applyNumberFormat="1" applyFont="1" applyFill="1" applyBorder="1" applyAlignment="1">
      <alignment horizontal="center"/>
    </xf>
    <xf numFmtId="165" fontId="45" fillId="4" borderId="1" xfId="7" applyNumberFormat="1" applyFont="1" applyFill="1" applyBorder="1" applyAlignment="1">
      <alignment horizontal="right"/>
    </xf>
    <xf numFmtId="0" fontId="44" fillId="0" borderId="4" xfId="7" applyFont="1" applyFill="1" applyBorder="1" applyAlignment="1">
      <alignment vertical="top" wrapText="1"/>
    </xf>
    <xf numFmtId="49" fontId="14" fillId="2" borderId="2" xfId="7" applyNumberFormat="1" applyFont="1" applyFill="1" applyBorder="1" applyAlignment="1">
      <alignment horizontal="center"/>
    </xf>
    <xf numFmtId="165" fontId="6" fillId="0" borderId="0" xfId="0" applyNumberFormat="1" applyFont="1" applyAlignment="1">
      <alignment horizontal="right" wrapText="1"/>
    </xf>
    <xf numFmtId="0" fontId="6" fillId="2" borderId="0" xfId="7" applyFont="1" applyFill="1" applyBorder="1" applyAlignment="1">
      <alignment horizontal="center"/>
    </xf>
    <xf numFmtId="0" fontId="46" fillId="2" borderId="1" xfId="7" applyFont="1" applyFill="1" applyBorder="1" applyAlignment="1">
      <alignment vertical="center" wrapText="1"/>
    </xf>
    <xf numFmtId="0" fontId="46" fillId="2" borderId="1" xfId="7" applyFont="1" applyFill="1" applyBorder="1" applyAlignment="1">
      <alignment horizontal="center"/>
    </xf>
    <xf numFmtId="49" fontId="46" fillId="2" borderId="1" xfId="7" applyNumberFormat="1" applyFont="1" applyFill="1" applyBorder="1" applyAlignment="1">
      <alignment horizontal="center"/>
    </xf>
    <xf numFmtId="49" fontId="46" fillId="2" borderId="6" xfId="7" applyNumberFormat="1" applyFont="1" applyFill="1" applyBorder="1" applyAlignment="1">
      <alignment horizontal="center"/>
    </xf>
    <xf numFmtId="49" fontId="46" fillId="2" borderId="7" xfId="7" applyNumberFormat="1" applyFont="1" applyFill="1" applyBorder="1" applyAlignment="1">
      <alignment horizontal="center"/>
    </xf>
    <xf numFmtId="49" fontId="46" fillId="2" borderId="5" xfId="7" applyNumberFormat="1" applyFont="1" applyFill="1" applyBorder="1" applyAlignment="1">
      <alignment horizontal="center"/>
    </xf>
    <xf numFmtId="165" fontId="46" fillId="4" borderId="1" xfId="7" applyNumberFormat="1" applyFont="1" applyFill="1" applyBorder="1" applyAlignment="1"/>
    <xf numFmtId="0" fontId="13" fillId="0" borderId="24" xfId="7" applyFont="1" applyFill="1" applyBorder="1" applyAlignment="1">
      <alignment wrapText="1"/>
    </xf>
    <xf numFmtId="0" fontId="22" fillId="2" borderId="1" xfId="0" applyFont="1" applyFill="1" applyBorder="1" applyAlignment="1">
      <alignment horizontal="left" wrapText="1"/>
    </xf>
    <xf numFmtId="49" fontId="22" fillId="2" borderId="1" xfId="7" applyNumberFormat="1" applyFont="1" applyFill="1" applyBorder="1" applyAlignment="1">
      <alignment horizontal="center" vertical="center"/>
    </xf>
    <xf numFmtId="49" fontId="22" fillId="4" borderId="1" xfId="7" applyNumberFormat="1" applyFont="1" applyFill="1" applyBorder="1" applyAlignment="1">
      <alignment horizontal="center" vertical="center"/>
    </xf>
    <xf numFmtId="49" fontId="2" fillId="2" borderId="1" xfId="7" applyNumberFormat="1" applyFont="1" applyFill="1" applyBorder="1" applyAlignment="1">
      <alignment horizontal="center" vertical="center"/>
    </xf>
    <xf numFmtId="49" fontId="2" fillId="4" borderId="1" xfId="7" applyNumberFormat="1" applyFont="1" applyFill="1" applyBorder="1" applyAlignment="1">
      <alignment horizontal="center" vertical="center"/>
    </xf>
    <xf numFmtId="0" fontId="47" fillId="2" borderId="1" xfId="7" applyFont="1" applyFill="1" applyBorder="1" applyAlignment="1">
      <alignment wrapText="1"/>
    </xf>
    <xf numFmtId="0" fontId="7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8" fontId="3" fillId="4" borderId="1" xfId="2" applyFont="1" applyFill="1" applyBorder="1" applyAlignment="1">
      <alignment horizontal="left" vertical="center" wrapText="1"/>
    </xf>
    <xf numFmtId="49" fontId="3" fillId="4" borderId="1" xfId="2" applyNumberFormat="1" applyFont="1" applyFill="1" applyBorder="1" applyAlignment="1">
      <alignment horizontal="center" vertical="center" wrapText="1"/>
    </xf>
    <xf numFmtId="165" fontId="3" fillId="5" borderId="1" xfId="2" applyNumberFormat="1" applyFont="1" applyFill="1" applyBorder="1" applyAlignment="1"/>
    <xf numFmtId="0" fontId="6" fillId="0" borderId="17" xfId="7" applyFont="1" applyFill="1" applyBorder="1" applyAlignment="1">
      <alignment vertical="center" wrapText="1"/>
    </xf>
    <xf numFmtId="49" fontId="6" fillId="0" borderId="2" xfId="7" applyNumberFormat="1" applyFont="1" applyFill="1" applyBorder="1" applyAlignment="1">
      <alignment horizontal="center"/>
    </xf>
    <xf numFmtId="165" fontId="6" fillId="4" borderId="2" xfId="7" applyNumberFormat="1" applyFont="1" applyFill="1" applyBorder="1" applyAlignment="1">
      <alignment horizontal="right"/>
    </xf>
    <xf numFmtId="49" fontId="14" fillId="4" borderId="1" xfId="7" applyNumberFormat="1" applyFont="1" applyFill="1" applyBorder="1" applyAlignment="1">
      <alignment horizontal="center" vertical="center"/>
    </xf>
    <xf numFmtId="0" fontId="14" fillId="2" borderId="14" xfId="7" applyFont="1" applyFill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0" fillId="0" borderId="1" xfId="0" applyNumberFormat="1" applyBorder="1"/>
    <xf numFmtId="0" fontId="0" fillId="0" borderId="1" xfId="0" applyBorder="1" applyAlignment="1">
      <alignment horizontal="center"/>
    </xf>
    <xf numFmtId="165" fontId="4" fillId="4" borderId="1" xfId="13" applyNumberFormat="1" applyFont="1" applyFill="1" applyBorder="1" applyAlignment="1">
      <alignment wrapText="1"/>
    </xf>
    <xf numFmtId="0" fontId="48" fillId="0" borderId="0" xfId="0" applyFont="1"/>
    <xf numFmtId="0" fontId="48" fillId="0" borderId="1" xfId="0" applyFont="1" applyBorder="1" applyAlignment="1">
      <alignment horizontal="center"/>
    </xf>
    <xf numFmtId="165" fontId="48" fillId="4" borderId="1" xfId="0" applyNumberFormat="1" applyFont="1" applyFill="1" applyBorder="1"/>
    <xf numFmtId="165" fontId="6" fillId="0" borderId="1" xfId="7" applyNumberFormat="1" applyFont="1" applyBorder="1"/>
    <xf numFmtId="165" fontId="6" fillId="4" borderId="1" xfId="7" applyNumberFormat="1" applyFont="1" applyFill="1" applyBorder="1"/>
    <xf numFmtId="165" fontId="12" fillId="4" borderId="0" xfId="12" applyNumberFormat="1" applyFont="1" applyFill="1"/>
    <xf numFmtId="165" fontId="13" fillId="4" borderId="1" xfId="0" applyNumberFormat="1" applyFont="1" applyFill="1" applyBorder="1" applyAlignment="1">
      <alignment horizontal="center" vertical="top" wrapText="1"/>
    </xf>
    <xf numFmtId="165" fontId="6" fillId="4" borderId="0" xfId="7" applyNumberFormat="1" applyFont="1" applyFill="1" applyBorder="1" applyAlignment="1">
      <alignment horizontal="right"/>
    </xf>
    <xf numFmtId="165" fontId="14" fillId="0" borderId="1" xfId="7" applyNumberFormat="1" applyFont="1" applyBorder="1" applyAlignment="1">
      <alignment horizontal="center" vertical="top" wrapText="1"/>
    </xf>
    <xf numFmtId="165" fontId="14" fillId="4" borderId="1" xfId="7" applyNumberFormat="1" applyFont="1" applyFill="1" applyBorder="1"/>
    <xf numFmtId="0" fontId="6" fillId="0" borderId="1" xfId="7" applyFont="1" applyBorder="1" applyAlignment="1">
      <alignment horizontal="center" vertical="center"/>
    </xf>
    <xf numFmtId="0" fontId="6" fillId="0" borderId="5" xfId="7" applyFont="1" applyBorder="1" applyAlignment="1">
      <alignment horizontal="center" vertical="center"/>
    </xf>
    <xf numFmtId="49" fontId="6" fillId="0" borderId="0" xfId="7" applyNumberFormat="1" applyFont="1" applyAlignment="1">
      <alignment horizontal="center" vertical="center"/>
    </xf>
    <xf numFmtId="49" fontId="6" fillId="0" borderId="1" xfId="7" applyNumberFormat="1" applyFont="1" applyBorder="1" applyAlignment="1">
      <alignment horizontal="center" vertical="center"/>
    </xf>
    <xf numFmtId="165" fontId="15" fillId="2" borderId="1" xfId="7" applyNumberFormat="1" applyFont="1" applyFill="1" applyBorder="1"/>
    <xf numFmtId="0" fontId="49" fillId="4" borderId="15" xfId="0" applyFont="1" applyFill="1" applyBorder="1" applyAlignment="1">
      <alignment horizontal="center" vertical="top" wrapText="1"/>
    </xf>
    <xf numFmtId="165" fontId="50" fillId="0" borderId="1" xfId="7" applyNumberFormat="1" applyFont="1" applyBorder="1" applyAlignment="1">
      <alignment horizontal="center" vertical="top" wrapText="1"/>
    </xf>
    <xf numFmtId="49" fontId="15" fillId="2" borderId="1" xfId="7" applyNumberFormat="1" applyFont="1" applyFill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7" fillId="2" borderId="0" xfId="0" applyFont="1" applyFill="1" applyBorder="1" applyAlignment="1">
      <alignment horizontal="center" vertical="center"/>
    </xf>
    <xf numFmtId="0" fontId="43" fillId="0" borderId="0" xfId="0" applyFont="1" applyAlignment="1"/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14" fillId="0" borderId="6" xfId="7" applyFont="1" applyBorder="1" applyAlignment="1">
      <alignment horizontal="center" vertical="center" wrapText="1"/>
    </xf>
    <xf numFmtId="0" fontId="14" fillId="0" borderId="7" xfId="7" applyFont="1" applyBorder="1" applyAlignment="1">
      <alignment horizontal="center" vertical="center" wrapText="1"/>
    </xf>
    <xf numFmtId="0" fontId="14" fillId="0" borderId="5" xfId="7" applyFont="1" applyBorder="1" applyAlignment="1">
      <alignment horizontal="center" vertical="center" wrapText="1"/>
    </xf>
    <xf numFmtId="0" fontId="4" fillId="0" borderId="0" xfId="7" applyFont="1" applyFill="1" applyAlignment="1"/>
    <xf numFmtId="0" fontId="9" fillId="0" borderId="0" xfId="0" applyFont="1" applyAlignment="1"/>
    <xf numFmtId="0" fontId="14" fillId="0" borderId="0" xfId="7" applyFont="1" applyAlignment="1">
      <alignment horizontal="center" wrapText="1"/>
    </xf>
    <xf numFmtId="0" fontId="6" fillId="0" borderId="0" xfId="7" applyFont="1" applyAlignment="1">
      <alignment horizontal="right"/>
    </xf>
    <xf numFmtId="0" fontId="6" fillId="0" borderId="0" xfId="7" applyFont="1" applyAlignment="1">
      <alignment horizontal="right" wrapText="1"/>
    </xf>
    <xf numFmtId="0" fontId="6" fillId="2" borderId="0" xfId="7" applyFont="1" applyFill="1" applyAlignment="1">
      <alignment horizontal="right"/>
    </xf>
    <xf numFmtId="0" fontId="14" fillId="2" borderId="6" xfId="7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14" fillId="2" borderId="0" xfId="7" applyFont="1" applyFill="1" applyBorder="1" applyAlignment="1">
      <alignment horizontal="center"/>
    </xf>
    <xf numFmtId="0" fontId="4" fillId="2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4" fillId="2" borderId="17" xfId="7" applyFont="1" applyFill="1" applyBorder="1" applyAlignment="1">
      <alignment horizontal="center" vertical="center" wrapText="1"/>
    </xf>
    <xf numFmtId="0" fontId="14" fillId="2" borderId="16" xfId="7" applyFont="1" applyFill="1" applyBorder="1" applyAlignment="1">
      <alignment horizontal="center" vertical="center" wrapText="1"/>
    </xf>
    <xf numFmtId="0" fontId="14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4" fillId="0" borderId="0" xfId="7" applyFont="1" applyFill="1" applyAlignment="1">
      <alignment horizontal="center"/>
    </xf>
    <xf numFmtId="0" fontId="7" fillId="0" borderId="0" xfId="7" applyFont="1" applyFill="1" applyAlignment="1">
      <alignment horizontal="center"/>
    </xf>
    <xf numFmtId="0" fontId="32" fillId="0" borderId="0" xfId="0" applyFont="1" applyAlignment="1">
      <alignment horizontal="center" vertical="center" wrapText="1"/>
    </xf>
    <xf numFmtId="0" fontId="34" fillId="0" borderId="1" xfId="0" applyFont="1" applyBorder="1" applyAlignment="1">
      <alignment horizontal="center" vertical="top" wrapText="1"/>
    </xf>
    <xf numFmtId="0" fontId="33" fillId="0" borderId="1" xfId="0" applyFont="1" applyBorder="1" applyAlignment="1">
      <alignment horizontal="left" vertical="top" wrapText="1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6"/>
  <sheetViews>
    <sheetView topLeftCell="A173" zoomScale="80" zoomScaleNormal="80" workbookViewId="0">
      <pane ySplit="1260" topLeftCell="A15" activePane="bottomLeft"/>
      <selection activeCell="L173" sqref="L1:L1048576"/>
      <selection pane="bottomLeft" sqref="A1:L46"/>
    </sheetView>
  </sheetViews>
  <sheetFormatPr defaultRowHeight="18.75" x14ac:dyDescent="0.3"/>
  <cols>
    <col min="1" max="1" width="92.5703125" customWidth="1"/>
    <col min="2" max="2" width="7.42578125" customWidth="1"/>
    <col min="3" max="3" width="8" customWidth="1"/>
    <col min="4" max="4" width="21.140625" style="63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  <col min="11" max="11" width="15.42578125" customWidth="1"/>
    <col min="12" max="12" width="15.85546875" style="330" customWidth="1"/>
  </cols>
  <sheetData>
    <row r="1" spans="1:15" x14ac:dyDescent="0.3">
      <c r="D1" s="203" t="s">
        <v>325</v>
      </c>
    </row>
    <row r="2" spans="1:15" x14ac:dyDescent="0.3">
      <c r="D2" s="87" t="s">
        <v>0</v>
      </c>
    </row>
    <row r="3" spans="1:15" x14ac:dyDescent="0.3">
      <c r="D3" s="87" t="s">
        <v>1</v>
      </c>
    </row>
    <row r="4" spans="1:15" x14ac:dyDescent="0.3">
      <c r="D4" s="87" t="s">
        <v>2</v>
      </c>
    </row>
    <row r="5" spans="1:15" ht="37.5" customHeight="1" x14ac:dyDescent="0.3">
      <c r="B5" s="351" t="s">
        <v>356</v>
      </c>
      <c r="C5" s="352"/>
      <c r="D5" s="352"/>
    </row>
    <row r="6" spans="1:15" x14ac:dyDescent="0.3">
      <c r="H6" s="7"/>
    </row>
    <row r="7" spans="1:15" ht="37.5" customHeight="1" x14ac:dyDescent="0.3">
      <c r="A7" s="348" t="s">
        <v>358</v>
      </c>
      <c r="B7" s="348"/>
      <c r="C7" s="348"/>
      <c r="D7" s="348"/>
      <c r="E7" s="7"/>
    </row>
    <row r="8" spans="1:15" x14ac:dyDescent="0.3">
      <c r="A8" s="1"/>
      <c r="D8" s="88" t="s">
        <v>3</v>
      </c>
    </row>
    <row r="9" spans="1:15" ht="112.5" x14ac:dyDescent="0.3">
      <c r="A9" s="45" t="s">
        <v>21</v>
      </c>
      <c r="B9" s="2" t="s">
        <v>5</v>
      </c>
      <c r="C9" s="2" t="s">
        <v>6</v>
      </c>
      <c r="D9" s="96" t="s">
        <v>361</v>
      </c>
      <c r="E9" s="54" t="s">
        <v>127</v>
      </c>
      <c r="F9" s="54" t="s">
        <v>126</v>
      </c>
      <c r="K9" s="326" t="s">
        <v>359</v>
      </c>
      <c r="L9" s="326" t="s">
        <v>360</v>
      </c>
    </row>
    <row r="10" spans="1:15" x14ac:dyDescent="0.3">
      <c r="A10" s="46">
        <v>1</v>
      </c>
      <c r="B10" s="3">
        <v>2</v>
      </c>
      <c r="C10" s="3">
        <v>3</v>
      </c>
      <c r="D10" s="89">
        <v>4</v>
      </c>
      <c r="E10" s="55"/>
      <c r="F10" s="55"/>
      <c r="H10" s="7"/>
      <c r="K10" s="328">
        <v>5</v>
      </c>
      <c r="L10" s="331">
        <v>6</v>
      </c>
    </row>
    <row r="11" spans="1:15" x14ac:dyDescent="0.3">
      <c r="A11" s="47" t="s">
        <v>241</v>
      </c>
      <c r="B11" s="4"/>
      <c r="C11" s="4"/>
      <c r="D11" s="237">
        <f>D12+D20+D22+D25+D29+D32+D34+D36+D39+D41+D43</f>
        <v>38593.299999999996</v>
      </c>
      <c r="E11" s="237" t="e">
        <f t="shared" ref="E11:K11" si="0">E12+E20+E22+E25+E29+E32+E34+E36+E39+E41+E43</f>
        <v>#REF!</v>
      </c>
      <c r="F11" s="237" t="e">
        <f t="shared" si="0"/>
        <v>#REF!</v>
      </c>
      <c r="G11" s="237" t="e">
        <f t="shared" si="0"/>
        <v>#VALUE!</v>
      </c>
      <c r="H11" s="237" t="e">
        <f t="shared" si="0"/>
        <v>#VALUE!</v>
      </c>
      <c r="I11" s="237">
        <f t="shared" si="0"/>
        <v>0</v>
      </c>
      <c r="J11" s="237">
        <f t="shared" si="0"/>
        <v>0</v>
      </c>
      <c r="K11" s="237">
        <f t="shared" si="0"/>
        <v>36910.5</v>
      </c>
      <c r="L11" s="332">
        <f>K11*100/D11</f>
        <v>95.639657660785687</v>
      </c>
      <c r="M11" s="238"/>
      <c r="O11" s="7"/>
    </row>
    <row r="12" spans="1:15" x14ac:dyDescent="0.3">
      <c r="A12" s="47" t="s">
        <v>7</v>
      </c>
      <c r="B12" s="4" t="s">
        <v>22</v>
      </c>
      <c r="C12" s="4" t="s">
        <v>23</v>
      </c>
      <c r="D12" s="97">
        <f>D13+D14+D15+D16+D17+D18+D19</f>
        <v>10881.8</v>
      </c>
      <c r="E12" s="9">
        <f>E13+E15+E16+E18+E19</f>
        <v>5022</v>
      </c>
      <c r="F12" s="44" t="e">
        <f>E12/#REF!*100</f>
        <v>#REF!</v>
      </c>
      <c r="G12">
        <v>22561.3</v>
      </c>
      <c r="H12" s="7">
        <f>G12-D11</f>
        <v>-16031.999999999996</v>
      </c>
      <c r="K12" s="237">
        <f>K13+K14+K15+K16+K17+K18+K19</f>
        <v>10333.700000000001</v>
      </c>
      <c r="L12" s="332">
        <f t="shared" ref="L12:L44" si="1">K12*100/D12</f>
        <v>94.963149478946519</v>
      </c>
      <c r="M12" s="7"/>
    </row>
    <row r="13" spans="1:15" ht="57" customHeight="1" x14ac:dyDescent="0.3">
      <c r="A13" s="48" t="str">
        <f>прил._5!B27</f>
        <v>Функционирование высшего должностного лица субъекта Российской Федерации и муниципального образования</v>
      </c>
      <c r="B13" s="10" t="s">
        <v>22</v>
      </c>
      <c r="C13" s="10" t="s">
        <v>24</v>
      </c>
      <c r="D13" s="98">
        <f>прил._5!K27</f>
        <v>675.2</v>
      </c>
      <c r="E13" s="98">
        <v>675</v>
      </c>
      <c r="F13" s="98">
        <v>675</v>
      </c>
      <c r="G13" s="98">
        <v>675</v>
      </c>
      <c r="H13" s="98">
        <v>675</v>
      </c>
      <c r="I13" s="98">
        <v>675</v>
      </c>
      <c r="J13" s="133">
        <v>675</v>
      </c>
      <c r="K13" s="329">
        <v>673.9</v>
      </c>
      <c r="L13" s="332">
        <f t="shared" si="1"/>
        <v>99.807464454976298</v>
      </c>
    </row>
    <row r="14" spans="1:15" ht="72.75" customHeight="1" x14ac:dyDescent="0.3">
      <c r="A14" s="210" t="s">
        <v>182</v>
      </c>
      <c r="B14" s="10" t="s">
        <v>22</v>
      </c>
      <c r="C14" s="10" t="s">
        <v>26</v>
      </c>
      <c r="D14" s="98">
        <f>прил._5!K19</f>
        <v>10</v>
      </c>
      <c r="E14" s="98"/>
      <c r="F14" s="98"/>
      <c r="G14" s="98"/>
      <c r="H14" s="98"/>
      <c r="I14" s="98"/>
      <c r="J14" s="133"/>
      <c r="K14" s="329">
        <v>0</v>
      </c>
      <c r="L14" s="332">
        <f t="shared" si="1"/>
        <v>0</v>
      </c>
    </row>
    <row r="15" spans="1:15" ht="56.25" x14ac:dyDescent="0.3">
      <c r="A15" s="49" t="str">
        <f>прил._5!B32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15" s="10" t="s">
        <v>22</v>
      </c>
      <c r="C15" s="10" t="s">
        <v>25</v>
      </c>
      <c r="D15" s="99">
        <f>прил._5!K32</f>
        <v>5651.7000000000007</v>
      </c>
      <c r="E15" s="99">
        <v>4243.8999999999996</v>
      </c>
      <c r="F15" s="99">
        <v>4243.8999999999996</v>
      </c>
      <c r="G15" s="99">
        <v>4243.8999999999996</v>
      </c>
      <c r="H15" s="99">
        <v>4243.8999999999996</v>
      </c>
      <c r="I15" s="99">
        <v>4243.8999999999996</v>
      </c>
      <c r="J15" s="134">
        <v>4243.8999999999996</v>
      </c>
      <c r="K15" s="329">
        <v>5330.6</v>
      </c>
      <c r="L15" s="332">
        <f t="shared" si="1"/>
        <v>94.318523630058195</v>
      </c>
    </row>
    <row r="16" spans="1:15" s="13" customFormat="1" ht="37.5" x14ac:dyDescent="0.3">
      <c r="A16" s="50" t="s">
        <v>48</v>
      </c>
      <c r="B16" s="10" t="s">
        <v>22</v>
      </c>
      <c r="C16" s="10" t="s">
        <v>28</v>
      </c>
      <c r="D16" s="99">
        <f>прил._5!K20</f>
        <v>85.4</v>
      </c>
      <c r="E16" s="99">
        <v>58.1</v>
      </c>
      <c r="F16" s="99">
        <v>58.1</v>
      </c>
      <c r="G16" s="99">
        <v>58.1</v>
      </c>
      <c r="H16" s="99">
        <v>58.1</v>
      </c>
      <c r="I16" s="99">
        <v>58.1</v>
      </c>
      <c r="J16" s="134">
        <v>58.1</v>
      </c>
      <c r="K16" s="329">
        <v>85.4</v>
      </c>
      <c r="L16" s="332">
        <f t="shared" si="1"/>
        <v>100</v>
      </c>
    </row>
    <row r="17" spans="1:12" s="13" customFormat="1" x14ac:dyDescent="0.3">
      <c r="A17" s="276" t="s">
        <v>296</v>
      </c>
      <c r="B17" s="277" t="s">
        <v>22</v>
      </c>
      <c r="C17" s="277" t="s">
        <v>29</v>
      </c>
      <c r="D17" s="99">
        <f>прил._5!K47</f>
        <v>300</v>
      </c>
      <c r="E17" s="99"/>
      <c r="F17" s="99"/>
      <c r="G17" s="99"/>
      <c r="H17" s="99"/>
      <c r="I17" s="99"/>
      <c r="J17" s="134"/>
      <c r="K17" s="329">
        <v>300</v>
      </c>
      <c r="L17" s="332">
        <f t="shared" si="1"/>
        <v>100</v>
      </c>
    </row>
    <row r="18" spans="1:12" x14ac:dyDescent="0.3">
      <c r="A18" s="178" t="str">
        <f>прил._5!B52</f>
        <v>Резервные фонды</v>
      </c>
      <c r="B18" s="179" t="s">
        <v>22</v>
      </c>
      <c r="C18" s="179" t="s">
        <v>42</v>
      </c>
      <c r="D18" s="99">
        <f>прил._5!K52</f>
        <v>10</v>
      </c>
      <c r="E18" s="99">
        <v>5</v>
      </c>
      <c r="F18" s="99">
        <v>5</v>
      </c>
      <c r="G18" s="99">
        <v>5</v>
      </c>
      <c r="H18" s="99">
        <v>5</v>
      </c>
      <c r="I18" s="99">
        <v>5</v>
      </c>
      <c r="J18" s="134">
        <v>5</v>
      </c>
      <c r="K18" s="329">
        <v>0</v>
      </c>
      <c r="L18" s="332">
        <f t="shared" si="1"/>
        <v>0</v>
      </c>
    </row>
    <row r="19" spans="1:12" x14ac:dyDescent="0.3">
      <c r="A19" s="178" t="str">
        <f>прил._5!B57</f>
        <v>Другие общегосударственные вопросы</v>
      </c>
      <c r="B19" s="179" t="s">
        <v>22</v>
      </c>
      <c r="C19" s="179" t="s">
        <v>41</v>
      </c>
      <c r="D19" s="99">
        <f>прил._5!K57</f>
        <v>4149.5</v>
      </c>
      <c r="E19" s="99">
        <v>40</v>
      </c>
      <c r="F19" s="99">
        <v>40</v>
      </c>
      <c r="G19" s="99">
        <v>40</v>
      </c>
      <c r="H19" s="99">
        <v>40</v>
      </c>
      <c r="I19" s="99">
        <v>40</v>
      </c>
      <c r="J19" s="134">
        <v>40</v>
      </c>
      <c r="K19" s="329">
        <v>3943.8</v>
      </c>
      <c r="L19" s="332">
        <f t="shared" si="1"/>
        <v>95.04277623810097</v>
      </c>
    </row>
    <row r="20" spans="1:12" x14ac:dyDescent="0.3">
      <c r="A20" s="51" t="s">
        <v>9</v>
      </c>
      <c r="B20" s="11" t="s">
        <v>24</v>
      </c>
      <c r="C20" s="11" t="s">
        <v>23</v>
      </c>
      <c r="D20" s="100">
        <f>D21</f>
        <v>259.8</v>
      </c>
      <c r="E20" s="12">
        <f>E21</f>
        <v>186</v>
      </c>
      <c r="F20" s="44" t="e">
        <f>E20/#REF!*100</f>
        <v>#REF!</v>
      </c>
      <c r="K20" s="237">
        <f>K21</f>
        <v>259.8</v>
      </c>
      <c r="L20" s="332">
        <f t="shared" si="1"/>
        <v>100</v>
      </c>
    </row>
    <row r="21" spans="1:12" x14ac:dyDescent="0.3">
      <c r="A21" s="49" t="s">
        <v>10</v>
      </c>
      <c r="B21" s="10" t="s">
        <v>24</v>
      </c>
      <c r="C21" s="10" t="s">
        <v>26</v>
      </c>
      <c r="D21" s="99">
        <f>прил._5!K78</f>
        <v>259.8</v>
      </c>
      <c r="E21" s="99">
        <v>186</v>
      </c>
      <c r="F21" s="99">
        <v>186</v>
      </c>
      <c r="G21" s="99">
        <v>186</v>
      </c>
      <c r="H21" s="99">
        <v>186</v>
      </c>
      <c r="I21" s="99">
        <v>186</v>
      </c>
      <c r="J21" s="134">
        <v>186</v>
      </c>
      <c r="K21" s="329">
        <v>259.8</v>
      </c>
      <c r="L21" s="332">
        <f t="shared" si="1"/>
        <v>100</v>
      </c>
    </row>
    <row r="22" spans="1:12" x14ac:dyDescent="0.3">
      <c r="A22" s="51" t="s">
        <v>11</v>
      </c>
      <c r="B22" s="11" t="s">
        <v>26</v>
      </c>
      <c r="C22" s="11" t="s">
        <v>23</v>
      </c>
      <c r="D22" s="100">
        <f>D24+D23</f>
        <v>40</v>
      </c>
      <c r="E22" s="100">
        <f t="shared" ref="E22:K22" si="2">E24+E23</f>
        <v>262.39999999999998</v>
      </c>
      <c r="F22" s="100" t="e">
        <f t="shared" si="2"/>
        <v>#REF!</v>
      </c>
      <c r="G22" s="100" t="e">
        <f t="shared" si="2"/>
        <v>#VALUE!</v>
      </c>
      <c r="H22" s="100" t="e">
        <f t="shared" si="2"/>
        <v>#VALUE!</v>
      </c>
      <c r="I22" s="100">
        <f t="shared" si="2"/>
        <v>0</v>
      </c>
      <c r="J22" s="100">
        <f t="shared" si="2"/>
        <v>0</v>
      </c>
      <c r="K22" s="100">
        <f t="shared" si="2"/>
        <v>26</v>
      </c>
      <c r="L22" s="332">
        <f t="shared" si="1"/>
        <v>65</v>
      </c>
    </row>
    <row r="23" spans="1:12" ht="37.5" customHeight="1" x14ac:dyDescent="0.3">
      <c r="A23" s="278" t="s">
        <v>326</v>
      </c>
      <c r="B23" s="10" t="s">
        <v>26</v>
      </c>
      <c r="C23" s="277" t="s">
        <v>100</v>
      </c>
      <c r="D23" s="99">
        <f>прил._5!K81</f>
        <v>20</v>
      </c>
      <c r="E23" s="55">
        <v>262.39999999999998</v>
      </c>
      <c r="F23" s="43" t="e">
        <f>E23/#REF!*100</f>
        <v>#REF!</v>
      </c>
      <c r="G23" t="s">
        <v>131</v>
      </c>
      <c r="K23" s="329">
        <v>6</v>
      </c>
      <c r="L23" s="332">
        <f t="shared" si="1"/>
        <v>30</v>
      </c>
    </row>
    <row r="24" spans="1:12" ht="44.25" customHeight="1" x14ac:dyDescent="0.3">
      <c r="A24" s="49" t="s">
        <v>12</v>
      </c>
      <c r="B24" s="10" t="s">
        <v>26</v>
      </c>
      <c r="C24" s="10">
        <v>14</v>
      </c>
      <c r="D24" s="99">
        <f>прил._5!K90</f>
        <v>20</v>
      </c>
      <c r="E24" s="55">
        <v>0</v>
      </c>
      <c r="F24" s="43" t="e">
        <f>E24/#REF!*100</f>
        <v>#REF!</v>
      </c>
      <c r="H24" t="s">
        <v>132</v>
      </c>
      <c r="K24" s="329">
        <v>20</v>
      </c>
      <c r="L24" s="332">
        <f t="shared" si="1"/>
        <v>100</v>
      </c>
    </row>
    <row r="25" spans="1:12" x14ac:dyDescent="0.3">
      <c r="A25" s="51" t="s">
        <v>13</v>
      </c>
      <c r="B25" s="11" t="s">
        <v>25</v>
      </c>
      <c r="C25" s="11" t="s">
        <v>23</v>
      </c>
      <c r="D25" s="100">
        <f>прил._5!K98</f>
        <v>6259.8</v>
      </c>
      <c r="E25" s="100">
        <f>прил._5!L98</f>
        <v>6100</v>
      </c>
      <c r="F25" s="100">
        <f>прил._5!M98</f>
        <v>97.447202786031497</v>
      </c>
      <c r="G25" s="100">
        <f>прил._5!N98</f>
        <v>0</v>
      </c>
      <c r="H25" s="100">
        <f>прил._5!O98</f>
        <v>0</v>
      </c>
      <c r="I25" s="100">
        <f>прил._5!P98</f>
        <v>0</v>
      </c>
      <c r="J25" s="100">
        <f>прил._5!Q98</f>
        <v>0</v>
      </c>
      <c r="K25" s="100">
        <f>K26+K27</f>
        <v>6100</v>
      </c>
      <c r="L25" s="332">
        <f t="shared" si="1"/>
        <v>97.447202786031497</v>
      </c>
    </row>
    <row r="26" spans="1:12" s="62" customFormat="1" x14ac:dyDescent="0.3">
      <c r="A26" s="60" t="s">
        <v>98</v>
      </c>
      <c r="B26" s="61" t="s">
        <v>25</v>
      </c>
      <c r="C26" s="61" t="s">
        <v>27</v>
      </c>
      <c r="D26" s="101">
        <f>прил._5!K99</f>
        <v>6138.4000000000005</v>
      </c>
      <c r="E26" s="101">
        <v>3150</v>
      </c>
      <c r="F26" s="101">
        <v>3150</v>
      </c>
      <c r="G26" s="101">
        <v>3150</v>
      </c>
      <c r="H26" s="101">
        <v>3150</v>
      </c>
      <c r="I26" s="101">
        <v>3150</v>
      </c>
      <c r="J26" s="135">
        <v>3150</v>
      </c>
      <c r="K26" s="329">
        <v>5992.2</v>
      </c>
      <c r="L26" s="332">
        <f t="shared" si="1"/>
        <v>97.618271862374556</v>
      </c>
    </row>
    <row r="27" spans="1:12" x14ac:dyDescent="0.3">
      <c r="A27" s="49" t="str">
        <f>прил._5!B112</f>
        <v>Связь и информатика</v>
      </c>
      <c r="B27" s="10" t="s">
        <v>25</v>
      </c>
      <c r="C27" s="10" t="s">
        <v>100</v>
      </c>
      <c r="D27" s="99">
        <f>прил._5!K116</f>
        <v>121.39999999999998</v>
      </c>
      <c r="E27" s="55">
        <v>156.80000000000001</v>
      </c>
      <c r="F27" s="43" t="e">
        <f>E27/#REF!*100</f>
        <v>#REF!</v>
      </c>
      <c r="K27" s="329">
        <v>107.8</v>
      </c>
      <c r="L27" s="332">
        <f t="shared" si="1"/>
        <v>88.797364085667226</v>
      </c>
    </row>
    <row r="28" spans="1:12" hidden="1" x14ac:dyDescent="0.3">
      <c r="A28" s="251" t="s">
        <v>255</v>
      </c>
      <c r="B28" s="179" t="s">
        <v>25</v>
      </c>
      <c r="C28" s="179">
        <v>12</v>
      </c>
      <c r="D28" s="99">
        <v>0</v>
      </c>
      <c r="E28" s="55">
        <v>175</v>
      </c>
      <c r="F28" s="43" t="e">
        <f>E28/#REF!*100</f>
        <v>#REF!</v>
      </c>
      <c r="K28" s="329">
        <f t="shared" ref="K28:K41" si="3">K29+K37+K39+K42+K46+K49+K51+K53+K56+K58+K60</f>
        <v>12896.199999999999</v>
      </c>
      <c r="L28" s="332" t="e">
        <f t="shared" si="1"/>
        <v>#DIV/0!</v>
      </c>
    </row>
    <row r="29" spans="1:12" x14ac:dyDescent="0.3">
      <c r="A29" s="51" t="s">
        <v>14</v>
      </c>
      <c r="B29" s="11" t="s">
        <v>30</v>
      </c>
      <c r="C29" s="11" t="s">
        <v>23</v>
      </c>
      <c r="D29" s="100">
        <f>прил._5!K122</f>
        <v>12939.5</v>
      </c>
      <c r="E29" s="12">
        <f>E30+E31</f>
        <v>1863.7</v>
      </c>
      <c r="F29" s="44" t="e">
        <f>E29/#REF!*100</f>
        <v>#REF!</v>
      </c>
      <c r="K29" s="237">
        <f>K30+K31</f>
        <v>12082.599999999999</v>
      </c>
      <c r="L29" s="332">
        <f t="shared" si="1"/>
        <v>93.377642103636134</v>
      </c>
    </row>
    <row r="30" spans="1:12" x14ac:dyDescent="0.3">
      <c r="A30" s="278" t="s">
        <v>15</v>
      </c>
      <c r="B30" s="10" t="s">
        <v>30</v>
      </c>
      <c r="C30" s="10" t="s">
        <v>24</v>
      </c>
      <c r="D30" s="99">
        <f>прил._5!K123</f>
        <v>7118.5</v>
      </c>
      <c r="E30" s="99">
        <v>243.5</v>
      </c>
      <c r="F30" s="99">
        <v>243.5</v>
      </c>
      <c r="G30" s="99">
        <v>243.5</v>
      </c>
      <c r="H30" s="99">
        <v>243.5</v>
      </c>
      <c r="I30" s="99">
        <v>243.5</v>
      </c>
      <c r="J30" s="134">
        <v>243.5</v>
      </c>
      <c r="K30" s="329">
        <f>6410.2</f>
        <v>6410.2</v>
      </c>
      <c r="L30" s="332">
        <f t="shared" si="1"/>
        <v>90.049870056894008</v>
      </c>
    </row>
    <row r="31" spans="1:12" x14ac:dyDescent="0.3">
      <c r="A31" s="49" t="s">
        <v>16</v>
      </c>
      <c r="B31" s="10" t="s">
        <v>30</v>
      </c>
      <c r="C31" s="10" t="s">
        <v>26</v>
      </c>
      <c r="D31" s="99">
        <f>прил._5!K130</f>
        <v>5821</v>
      </c>
      <c r="E31" s="55">
        <v>1620.2</v>
      </c>
      <c r="F31" s="43" t="e">
        <f>E31/#REF!*100</f>
        <v>#REF!</v>
      </c>
      <c r="H31" s="90"/>
      <c r="K31" s="329">
        <v>5672.4</v>
      </c>
      <c r="L31" s="332">
        <f t="shared" si="1"/>
        <v>97.447174025081594</v>
      </c>
    </row>
    <row r="32" spans="1:12" x14ac:dyDescent="0.3">
      <c r="A32" s="51" t="s">
        <v>17</v>
      </c>
      <c r="B32" s="11" t="s">
        <v>29</v>
      </c>
      <c r="C32" s="11" t="s">
        <v>23</v>
      </c>
      <c r="D32" s="100">
        <f>прил._5!K143</f>
        <v>10</v>
      </c>
      <c r="E32" s="12">
        <f>E33</f>
        <v>186.7</v>
      </c>
      <c r="F32" s="44" t="e">
        <f>E32/#REF!*100</f>
        <v>#REF!</v>
      </c>
      <c r="K32" s="237">
        <f>K33</f>
        <v>10</v>
      </c>
      <c r="L32" s="332">
        <f t="shared" si="1"/>
        <v>100</v>
      </c>
    </row>
    <row r="33" spans="1:12" x14ac:dyDescent="0.3">
      <c r="A33" s="49" t="s">
        <v>170</v>
      </c>
      <c r="B33" s="10" t="s">
        <v>29</v>
      </c>
      <c r="C33" s="10" t="s">
        <v>29</v>
      </c>
      <c r="D33" s="99">
        <v>10</v>
      </c>
      <c r="E33" s="55">
        <v>186.7</v>
      </c>
      <c r="F33" s="43" t="e">
        <f>E33/#REF!*100</f>
        <v>#REF!</v>
      </c>
      <c r="K33" s="329">
        <v>10</v>
      </c>
      <c r="L33" s="332">
        <f t="shared" si="1"/>
        <v>100</v>
      </c>
    </row>
    <row r="34" spans="1:12" x14ac:dyDescent="0.3">
      <c r="A34" s="180" t="s">
        <v>18</v>
      </c>
      <c r="B34" s="181" t="s">
        <v>31</v>
      </c>
      <c r="C34" s="181" t="s">
        <v>23</v>
      </c>
      <c r="D34" s="100">
        <f>прил._5!K149</f>
        <v>7315</v>
      </c>
      <c r="E34" s="12">
        <f>E35</f>
        <v>2141.6999999999998</v>
      </c>
      <c r="F34" s="44" t="e">
        <f>E34/#REF!*100</f>
        <v>#REF!</v>
      </c>
      <c r="K34" s="237">
        <f t="shared" si="3"/>
        <v>7254.8</v>
      </c>
      <c r="L34" s="332">
        <f t="shared" si="1"/>
        <v>99.177033492822972</v>
      </c>
    </row>
    <row r="35" spans="1:12" x14ac:dyDescent="0.3">
      <c r="A35" s="182" t="s">
        <v>19</v>
      </c>
      <c r="B35" s="179" t="s">
        <v>31</v>
      </c>
      <c r="C35" s="179" t="s">
        <v>22</v>
      </c>
      <c r="D35" s="99">
        <f>прил._5!K150</f>
        <v>7315</v>
      </c>
      <c r="E35" s="55">
        <v>2141.6999999999998</v>
      </c>
      <c r="F35" s="43" t="e">
        <f>E35/#REF!*100</f>
        <v>#REF!</v>
      </c>
      <c r="K35" s="329">
        <v>7254.8</v>
      </c>
      <c r="L35" s="332">
        <f t="shared" si="1"/>
        <v>99.177033492822972</v>
      </c>
    </row>
    <row r="36" spans="1:12" x14ac:dyDescent="0.3">
      <c r="A36" s="52" t="s">
        <v>38</v>
      </c>
      <c r="B36" s="56">
        <v>10</v>
      </c>
      <c r="C36" s="57" t="s">
        <v>128</v>
      </c>
      <c r="D36" s="100">
        <f>прил._5!K163</f>
        <v>560</v>
      </c>
      <c r="E36" s="8">
        <f>E37</f>
        <v>370</v>
      </c>
      <c r="F36" s="44" t="e">
        <f>E36/#REF!*100</f>
        <v>#REF!</v>
      </c>
      <c r="K36" s="237">
        <f>K37+K38</f>
        <v>550.6</v>
      </c>
      <c r="L36" s="332">
        <f t="shared" si="1"/>
        <v>98.321428571428569</v>
      </c>
    </row>
    <row r="37" spans="1:12" x14ac:dyDescent="0.3">
      <c r="A37" s="53" t="s">
        <v>39</v>
      </c>
      <c r="B37" s="58">
        <v>10</v>
      </c>
      <c r="C37" s="59" t="s">
        <v>129</v>
      </c>
      <c r="D37" s="99">
        <f>прил._5!K164</f>
        <v>530</v>
      </c>
      <c r="E37" s="99">
        <v>370</v>
      </c>
      <c r="F37" s="99">
        <v>370</v>
      </c>
      <c r="G37" s="99">
        <v>370</v>
      </c>
      <c r="H37" s="99">
        <v>370</v>
      </c>
      <c r="I37" s="99">
        <v>370</v>
      </c>
      <c r="J37" s="134">
        <v>370</v>
      </c>
      <c r="K37" s="329">
        <v>520.6</v>
      </c>
      <c r="L37" s="332">
        <f t="shared" si="1"/>
        <v>98.226415094339629</v>
      </c>
    </row>
    <row r="38" spans="1:12" x14ac:dyDescent="0.3">
      <c r="A38" s="53" t="s">
        <v>119</v>
      </c>
      <c r="B38" s="58">
        <v>10</v>
      </c>
      <c r="C38" s="6" t="s">
        <v>26</v>
      </c>
      <c r="D38" s="99">
        <f>прил._5!K169</f>
        <v>30</v>
      </c>
      <c r="E38" s="99"/>
      <c r="F38" s="99"/>
      <c r="G38" s="136"/>
      <c r="H38" s="136"/>
      <c r="I38" s="136"/>
      <c r="J38" s="136"/>
      <c r="K38" s="329">
        <v>30</v>
      </c>
      <c r="L38" s="332">
        <f t="shared" si="1"/>
        <v>100</v>
      </c>
    </row>
    <row r="39" spans="1:12" x14ac:dyDescent="0.3">
      <c r="A39" s="51" t="s">
        <v>171</v>
      </c>
      <c r="B39" s="11" t="s">
        <v>42</v>
      </c>
      <c r="C39" s="11" t="s">
        <v>23</v>
      </c>
      <c r="D39" s="100">
        <f>прил._5!K174</f>
        <v>227.39999999999998</v>
      </c>
      <c r="E39" s="12">
        <f>E40</f>
        <v>156.9</v>
      </c>
      <c r="F39" s="44" t="e">
        <f>E39/#REF!*100</f>
        <v>#REF!</v>
      </c>
      <c r="K39" s="237">
        <f t="shared" si="3"/>
        <v>226.3</v>
      </c>
      <c r="L39" s="332">
        <f t="shared" si="1"/>
        <v>99.516270888302557</v>
      </c>
    </row>
    <row r="40" spans="1:12" x14ac:dyDescent="0.3">
      <c r="A40" s="49" t="s">
        <v>20</v>
      </c>
      <c r="B40" s="10" t="s">
        <v>42</v>
      </c>
      <c r="C40" s="10" t="s">
        <v>24</v>
      </c>
      <c r="D40" s="99">
        <f>прил._5!K175</f>
        <v>227.39999999999998</v>
      </c>
      <c r="E40" s="55">
        <v>156.9</v>
      </c>
      <c r="F40" s="43" t="e">
        <f>E40/#REF!*100</f>
        <v>#REF!</v>
      </c>
      <c r="H40" t="s">
        <v>130</v>
      </c>
      <c r="K40" s="329">
        <v>226.3</v>
      </c>
      <c r="L40" s="332">
        <f t="shared" si="1"/>
        <v>99.516270888302557</v>
      </c>
    </row>
    <row r="41" spans="1:12" x14ac:dyDescent="0.3">
      <c r="A41" s="52" t="s">
        <v>44</v>
      </c>
      <c r="B41" s="5" t="s">
        <v>40</v>
      </c>
      <c r="C41" s="5" t="s">
        <v>23</v>
      </c>
      <c r="D41" s="100">
        <f>прил._5!K180</f>
        <v>100</v>
      </c>
      <c r="E41" s="8" t="e">
        <f>#REF!+E42</f>
        <v>#REF!</v>
      </c>
      <c r="F41" s="44" t="e">
        <f>E41/#REF!*100</f>
        <v>#REF!</v>
      </c>
      <c r="K41" s="237">
        <f t="shared" si="3"/>
        <v>66.7</v>
      </c>
      <c r="L41" s="332">
        <f t="shared" si="1"/>
        <v>66.7</v>
      </c>
    </row>
    <row r="42" spans="1:12" x14ac:dyDescent="0.3">
      <c r="A42" s="316" t="s">
        <v>45</v>
      </c>
      <c r="B42" s="6">
        <v>12</v>
      </c>
      <c r="C42" s="6" t="s">
        <v>24</v>
      </c>
      <c r="D42" s="99">
        <f>прил._5!K185</f>
        <v>100</v>
      </c>
      <c r="E42" s="136"/>
      <c r="F42" s="136"/>
      <c r="G42" s="136"/>
      <c r="H42" s="136"/>
      <c r="I42" s="136"/>
      <c r="J42" s="136"/>
      <c r="K42" s="329">
        <v>66.7</v>
      </c>
      <c r="L42" s="332">
        <f t="shared" si="1"/>
        <v>66.7</v>
      </c>
    </row>
    <row r="43" spans="1:12" hidden="1" x14ac:dyDescent="0.3">
      <c r="A43" s="318" t="s">
        <v>331</v>
      </c>
      <c r="B43" s="319" t="s">
        <v>41</v>
      </c>
      <c r="C43" s="319" t="s">
        <v>23</v>
      </c>
      <c r="D43" s="320">
        <f>D44</f>
        <v>0</v>
      </c>
      <c r="E43" s="136"/>
      <c r="F43" s="136"/>
      <c r="G43" s="136"/>
      <c r="H43" s="136"/>
      <c r="I43" s="136"/>
      <c r="J43" s="136"/>
      <c r="K43" s="99"/>
      <c r="L43" s="332" t="e">
        <f t="shared" si="1"/>
        <v>#DIV/0!</v>
      </c>
    </row>
    <row r="44" spans="1:12" hidden="1" x14ac:dyDescent="0.3">
      <c r="A44" s="316" t="s">
        <v>45</v>
      </c>
      <c r="B44" s="6">
        <v>13</v>
      </c>
      <c r="C44" s="317" t="s">
        <v>22</v>
      </c>
      <c r="D44" s="99">
        <f>прил._5!K186</f>
        <v>0</v>
      </c>
      <c r="E44" s="91"/>
      <c r="F44" s="92"/>
      <c r="K44" s="327"/>
      <c r="L44" s="332" t="e">
        <f t="shared" si="1"/>
        <v>#DIV/0!</v>
      </c>
    </row>
    <row r="46" spans="1:12" ht="15" customHeight="1" x14ac:dyDescent="0.3">
      <c r="A46" s="349" t="s">
        <v>282</v>
      </c>
      <c r="B46" s="350"/>
      <c r="C46" s="350"/>
    </row>
  </sheetData>
  <mergeCells count="3">
    <mergeCell ref="A7:D7"/>
    <mergeCell ref="A46:C46"/>
    <mergeCell ref="B5:D5"/>
  </mergeCells>
  <phoneticPr fontId="30" type="noConversion"/>
  <pageMargins left="0.70866141732283472" right="0.21" top="0.34" bottom="0.32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02"/>
  <sheetViews>
    <sheetView topLeftCell="A164" zoomScale="90" zoomScaleNormal="90" zoomScaleSheetLayoutView="100" workbookViewId="0">
      <selection sqref="A1:L197"/>
    </sheetView>
  </sheetViews>
  <sheetFormatPr defaultColWidth="45.28515625" defaultRowHeight="15" x14ac:dyDescent="0.25"/>
  <cols>
    <col min="1" max="1" width="3.85546875" style="14" customWidth="1"/>
    <col min="2" max="2" width="45.28515625" style="14" customWidth="1"/>
    <col min="3" max="3" width="3.7109375" style="14" customWidth="1"/>
    <col min="4" max="5" width="5" style="14" customWidth="1"/>
    <col min="6" max="6" width="9" style="14" customWidth="1"/>
    <col min="7" max="7" width="4.7109375" style="15" customWidth="1"/>
    <col min="8" max="8" width="15.7109375" style="246" customWidth="1"/>
    <col min="9" max="9" width="13" style="14" hidden="1" customWidth="1"/>
    <col min="10" max="10" width="2.7109375" style="14" hidden="1" customWidth="1"/>
    <col min="11" max="12" width="9.140625" style="31" customWidth="1"/>
    <col min="13" max="254" width="9.140625" style="14" customWidth="1"/>
    <col min="255" max="255" width="3.85546875" style="14" customWidth="1"/>
    <col min="256" max="16384" width="45.28515625" style="14"/>
  </cols>
  <sheetData>
    <row r="1" spans="1:16" x14ac:dyDescent="0.25">
      <c r="B1"/>
      <c r="C1" s="359" t="s">
        <v>301</v>
      </c>
      <c r="D1" s="359"/>
      <c r="E1" s="359"/>
      <c r="F1" s="359"/>
      <c r="G1" s="359"/>
      <c r="H1" s="359"/>
    </row>
    <row r="2" spans="1:16" x14ac:dyDescent="0.25">
      <c r="C2" s="359" t="s">
        <v>0</v>
      </c>
      <c r="D2" s="359"/>
      <c r="E2" s="359"/>
      <c r="F2" s="359"/>
      <c r="G2" s="359"/>
      <c r="H2" s="359"/>
    </row>
    <row r="3" spans="1:16" x14ac:dyDescent="0.25">
      <c r="C3" s="359" t="s">
        <v>122</v>
      </c>
      <c r="D3" s="359"/>
      <c r="E3" s="359"/>
      <c r="F3" s="359"/>
      <c r="G3" s="359"/>
      <c r="H3" s="359"/>
    </row>
    <row r="4" spans="1:16" x14ac:dyDescent="0.25">
      <c r="C4" s="359" t="s">
        <v>2</v>
      </c>
      <c r="D4" s="359"/>
      <c r="E4" s="359"/>
      <c r="F4" s="359"/>
      <c r="G4" s="359"/>
      <c r="H4" s="359"/>
    </row>
    <row r="5" spans="1:16" ht="42.75" customHeight="1" x14ac:dyDescent="0.25">
      <c r="C5" s="360" t="s">
        <v>356</v>
      </c>
      <c r="D5" s="359"/>
      <c r="E5" s="359"/>
      <c r="F5" s="359"/>
      <c r="G5" s="359"/>
      <c r="H5" s="359"/>
    </row>
    <row r="6" spans="1:16" ht="52.5" customHeight="1" x14ac:dyDescent="0.25">
      <c r="A6" s="358" t="s">
        <v>363</v>
      </c>
      <c r="B6" s="358"/>
      <c r="C6" s="358"/>
      <c r="D6" s="358"/>
      <c r="E6" s="358"/>
      <c r="F6" s="358"/>
      <c r="G6" s="358"/>
      <c r="H6" s="358"/>
    </row>
    <row r="7" spans="1:16" x14ac:dyDescent="0.25">
      <c r="H7" s="335" t="s">
        <v>60</v>
      </c>
    </row>
    <row r="8" spans="1:16" ht="87.75" customHeight="1" x14ac:dyDescent="0.25">
      <c r="A8" s="16" t="s">
        <v>61</v>
      </c>
      <c r="B8" s="16" t="s">
        <v>4</v>
      </c>
      <c r="C8" s="353" t="s">
        <v>32</v>
      </c>
      <c r="D8" s="354"/>
      <c r="E8" s="354"/>
      <c r="F8" s="355"/>
      <c r="G8" s="127" t="s">
        <v>33</v>
      </c>
      <c r="H8" s="336" t="s">
        <v>361</v>
      </c>
      <c r="I8" s="42" t="s">
        <v>127</v>
      </c>
      <c r="J8" s="42" t="s">
        <v>126</v>
      </c>
      <c r="K8" s="338" t="s">
        <v>359</v>
      </c>
      <c r="L8" s="338" t="s">
        <v>360</v>
      </c>
    </row>
    <row r="9" spans="1:16" x14ac:dyDescent="0.25">
      <c r="A9" s="340">
        <v>1</v>
      </c>
      <c r="B9" s="340">
        <v>2</v>
      </c>
      <c r="C9" s="340">
        <v>3</v>
      </c>
      <c r="D9" s="340">
        <v>4</v>
      </c>
      <c r="E9" s="340">
        <v>5</v>
      </c>
      <c r="F9" s="340">
        <v>6</v>
      </c>
      <c r="G9" s="341">
        <v>7</v>
      </c>
      <c r="H9" s="231">
        <v>8</v>
      </c>
      <c r="I9" s="342"/>
      <c r="J9" s="342"/>
      <c r="K9" s="343" t="s">
        <v>158</v>
      </c>
      <c r="L9" s="343" t="s">
        <v>100</v>
      </c>
    </row>
    <row r="10" spans="1:16" ht="18" customHeight="1" x14ac:dyDescent="0.25">
      <c r="A10" s="18"/>
      <c r="B10" s="112" t="s">
        <v>64</v>
      </c>
      <c r="C10" s="121"/>
      <c r="D10" s="121"/>
      <c r="E10" s="121"/>
      <c r="F10" s="121"/>
      <c r="G10" s="18"/>
      <c r="H10" s="280">
        <f>H18+H21+H26+H32+H35+H39+H44+H46+H51+H55+H60+H66+H73+H77+H81+H85+H88+H92+H111+H115+H118+H123+H127+H131+H132+H133+H138+H142+H145+H158+H161+H163+H167+H186+H195+H135+H179+H108+H119+H47+H175</f>
        <v>38593.300000000003</v>
      </c>
      <c r="I10" s="280">
        <f t="shared" ref="I10:K10" si="0">I18+I21+I26+I32+I35+I39+I44+I46+I51+I55+I60+I66+I73+I77+I81+I85+I88+I92+I111+I115+I118+I123+I127+I131+I132+I133+I138+I142+I145+I158+I161+I163+I167+I186+I195+I135+I179+I108+I119+I47+I175</f>
        <v>36927.099999999991</v>
      </c>
      <c r="J10" s="280" t="e">
        <f t="shared" si="0"/>
        <v>#DIV/0!</v>
      </c>
      <c r="K10" s="280">
        <f t="shared" si="0"/>
        <v>36910.499999999993</v>
      </c>
      <c r="L10" s="333">
        <f>K10*100/H10</f>
        <v>95.639657660785645</v>
      </c>
      <c r="N10" s="31"/>
      <c r="P10" s="31"/>
    </row>
    <row r="11" spans="1:16" s="22" customFormat="1" ht="0.75" hidden="1" customHeight="1" x14ac:dyDescent="0.25">
      <c r="A11" s="21"/>
      <c r="B11" s="117" t="s">
        <v>123</v>
      </c>
      <c r="C11" s="107" t="s">
        <v>24</v>
      </c>
      <c r="D11" s="107" t="s">
        <v>67</v>
      </c>
      <c r="E11" s="107" t="s">
        <v>23</v>
      </c>
      <c r="F11" s="107" t="s">
        <v>134</v>
      </c>
      <c r="G11" s="107"/>
      <c r="H11" s="280">
        <f>H12</f>
        <v>0</v>
      </c>
      <c r="J11" s="32"/>
      <c r="K11" s="339"/>
      <c r="L11" s="333" t="e">
        <f t="shared" ref="L11:L74" si="1">K11*100/H11</f>
        <v>#DIV/0!</v>
      </c>
    </row>
    <row r="12" spans="1:16" s="22" customFormat="1" hidden="1" x14ac:dyDescent="0.25">
      <c r="A12" s="23"/>
      <c r="B12" s="116" t="s">
        <v>106</v>
      </c>
      <c r="C12" s="25" t="s">
        <v>24</v>
      </c>
      <c r="D12" s="25" t="s">
        <v>76</v>
      </c>
      <c r="E12" s="25" t="s">
        <v>23</v>
      </c>
      <c r="F12" s="25" t="s">
        <v>134</v>
      </c>
      <c r="G12" s="25"/>
      <c r="H12" s="279">
        <f>H13</f>
        <v>0</v>
      </c>
      <c r="K12" s="339"/>
      <c r="L12" s="333" t="e">
        <f t="shared" si="1"/>
        <v>#DIV/0!</v>
      </c>
    </row>
    <row r="13" spans="1:16" s="22" customFormat="1" ht="45" hidden="1" x14ac:dyDescent="0.25">
      <c r="A13" s="23"/>
      <c r="B13" s="116" t="s">
        <v>107</v>
      </c>
      <c r="C13" s="25" t="s">
        <v>24</v>
      </c>
      <c r="D13" s="25" t="s">
        <v>76</v>
      </c>
      <c r="E13" s="25" t="s">
        <v>23</v>
      </c>
      <c r="F13" s="25" t="s">
        <v>133</v>
      </c>
      <c r="G13" s="25"/>
      <c r="H13" s="279">
        <f>H14</f>
        <v>0</v>
      </c>
      <c r="K13" s="339"/>
      <c r="L13" s="333" t="e">
        <f t="shared" si="1"/>
        <v>#DIV/0!</v>
      </c>
    </row>
    <row r="14" spans="1:16" s="22" customFormat="1" ht="1.5" hidden="1" customHeight="1" x14ac:dyDescent="0.25">
      <c r="A14" s="23"/>
      <c r="B14" s="114" t="s">
        <v>81</v>
      </c>
      <c r="C14" s="25" t="s">
        <v>24</v>
      </c>
      <c r="D14" s="25" t="s">
        <v>76</v>
      </c>
      <c r="E14" s="25" t="s">
        <v>23</v>
      </c>
      <c r="F14" s="25" t="s">
        <v>133</v>
      </c>
      <c r="G14" s="25" t="s">
        <v>82</v>
      </c>
      <c r="H14" s="279">
        <v>0</v>
      </c>
      <c r="K14" s="339"/>
      <c r="L14" s="333" t="e">
        <f t="shared" si="1"/>
        <v>#DIV/0!</v>
      </c>
    </row>
    <row r="15" spans="1:16" s="22" customFormat="1" ht="0.75" customHeight="1" x14ac:dyDescent="0.25">
      <c r="A15" s="21"/>
      <c r="B15" s="117" t="s">
        <v>242</v>
      </c>
      <c r="C15" s="107" t="s">
        <v>24</v>
      </c>
      <c r="D15" s="107" t="s">
        <v>67</v>
      </c>
      <c r="E15" s="107" t="s">
        <v>23</v>
      </c>
      <c r="F15" s="107" t="s">
        <v>134</v>
      </c>
      <c r="G15" s="107"/>
      <c r="H15" s="280">
        <f>H16</f>
        <v>0</v>
      </c>
      <c r="I15" s="280">
        <f t="shared" ref="I15:K15" si="2">I16</f>
        <v>0</v>
      </c>
      <c r="J15" s="280" t="e">
        <f t="shared" si="2"/>
        <v>#DIV/0!</v>
      </c>
      <c r="K15" s="280">
        <f t="shared" si="2"/>
        <v>0</v>
      </c>
      <c r="L15" s="333" t="e">
        <f t="shared" si="1"/>
        <v>#DIV/0!</v>
      </c>
    </row>
    <row r="16" spans="1:16" hidden="1" x14ac:dyDescent="0.25">
      <c r="A16" s="23"/>
      <c r="B16" s="20" t="s">
        <v>106</v>
      </c>
      <c r="C16" s="25" t="s">
        <v>24</v>
      </c>
      <c r="D16" s="25" t="s">
        <v>76</v>
      </c>
      <c r="E16" s="25" t="s">
        <v>23</v>
      </c>
      <c r="F16" s="25" t="s">
        <v>134</v>
      </c>
      <c r="G16" s="25"/>
      <c r="H16" s="279">
        <f>H18</f>
        <v>0</v>
      </c>
      <c r="I16" s="279">
        <f t="shared" ref="I16:K16" si="3">I18</f>
        <v>0</v>
      </c>
      <c r="J16" s="279" t="e">
        <f t="shared" si="3"/>
        <v>#DIV/0!</v>
      </c>
      <c r="K16" s="279">
        <f t="shared" si="3"/>
        <v>0</v>
      </c>
      <c r="L16" s="333" t="e">
        <f t="shared" si="1"/>
        <v>#DIV/0!</v>
      </c>
    </row>
    <row r="17" spans="1:12" ht="44.25" hidden="1" customHeight="1" x14ac:dyDescent="0.25">
      <c r="A17" s="23"/>
      <c r="B17" s="115" t="s">
        <v>168</v>
      </c>
      <c r="C17" s="25" t="s">
        <v>24</v>
      </c>
      <c r="D17" s="25" t="s">
        <v>76</v>
      </c>
      <c r="E17" s="25" t="s">
        <v>23</v>
      </c>
      <c r="F17" s="25" t="s">
        <v>133</v>
      </c>
      <c r="G17" s="25"/>
      <c r="H17" s="279">
        <f>H18</f>
        <v>0</v>
      </c>
      <c r="I17" s="279">
        <f t="shared" ref="I17:K17" si="4">I18</f>
        <v>0</v>
      </c>
      <c r="J17" s="279" t="e">
        <f t="shared" si="4"/>
        <v>#DIV/0!</v>
      </c>
      <c r="K17" s="279">
        <f t="shared" si="4"/>
        <v>0</v>
      </c>
      <c r="L17" s="333" t="e">
        <f t="shared" si="1"/>
        <v>#DIV/0!</v>
      </c>
    </row>
    <row r="18" spans="1:12" ht="33.75" hidden="1" customHeight="1" x14ac:dyDescent="0.25">
      <c r="A18" s="23"/>
      <c r="B18" s="115" t="s">
        <v>81</v>
      </c>
      <c r="C18" s="25" t="s">
        <v>24</v>
      </c>
      <c r="D18" s="25" t="s">
        <v>76</v>
      </c>
      <c r="E18" s="25" t="s">
        <v>23</v>
      </c>
      <c r="F18" s="25" t="s">
        <v>133</v>
      </c>
      <c r="G18" s="25" t="s">
        <v>82</v>
      </c>
      <c r="H18" s="279">
        <f>прил._5!K103</f>
        <v>0</v>
      </c>
      <c r="I18" s="279">
        <f>прил._5!L103</f>
        <v>0</v>
      </c>
      <c r="J18" s="279" t="e">
        <f>прил._5!M103</f>
        <v>#DIV/0!</v>
      </c>
      <c r="K18" s="279">
        <f>прил._5!N103</f>
        <v>0</v>
      </c>
      <c r="L18" s="333" t="e">
        <f t="shared" si="1"/>
        <v>#DIV/0!</v>
      </c>
    </row>
    <row r="19" spans="1:12" s="22" customFormat="1" ht="57" x14ac:dyDescent="0.25">
      <c r="A19" s="21"/>
      <c r="B19" s="117" t="s">
        <v>243</v>
      </c>
      <c r="C19" s="107" t="s">
        <v>25</v>
      </c>
      <c r="D19" s="107" t="s">
        <v>67</v>
      </c>
      <c r="E19" s="107" t="s">
        <v>23</v>
      </c>
      <c r="F19" s="107" t="s">
        <v>134</v>
      </c>
      <c r="G19" s="107"/>
      <c r="H19" s="280">
        <f>H20+H24</f>
        <v>6138.4000000000005</v>
      </c>
      <c r="I19" s="280">
        <f t="shared" ref="I19:K19" si="5">I20+I24</f>
        <v>5992.2</v>
      </c>
      <c r="J19" s="280">
        <f t="shared" si="5"/>
        <v>272.23602270704009</v>
      </c>
      <c r="K19" s="280">
        <f t="shared" si="5"/>
        <v>5992.2</v>
      </c>
      <c r="L19" s="333">
        <f t="shared" si="1"/>
        <v>97.618271862374556</v>
      </c>
    </row>
    <row r="20" spans="1:12" ht="39" customHeight="1" x14ac:dyDescent="0.25">
      <c r="A20" s="23"/>
      <c r="B20" s="114" t="s">
        <v>244</v>
      </c>
      <c r="C20" s="25" t="s">
        <v>25</v>
      </c>
      <c r="D20" s="25" t="s">
        <v>76</v>
      </c>
      <c r="E20" s="25" t="s">
        <v>23</v>
      </c>
      <c r="F20" s="25" t="s">
        <v>134</v>
      </c>
      <c r="G20" s="25"/>
      <c r="H20" s="279">
        <f>H21</f>
        <v>5975.8</v>
      </c>
      <c r="I20" s="279">
        <f t="shared" ref="I20:K20" si="6">I21</f>
        <v>5871.9</v>
      </c>
      <c r="J20" s="279">
        <f t="shared" si="6"/>
        <v>198.25078285464156</v>
      </c>
      <c r="K20" s="279">
        <f t="shared" si="6"/>
        <v>5871.9</v>
      </c>
      <c r="L20" s="333">
        <f t="shared" si="1"/>
        <v>98.261320659995306</v>
      </c>
    </row>
    <row r="21" spans="1:12" ht="30" x14ac:dyDescent="0.25">
      <c r="A21" s="23"/>
      <c r="B21" s="116" t="str">
        <f>прил._5!B106</f>
        <v>Подпрограмма "Мероприятия, финансируемые за счет средств дорожного фонда"</v>
      </c>
      <c r="C21" s="25" t="s">
        <v>25</v>
      </c>
      <c r="D21" s="25" t="s">
        <v>76</v>
      </c>
      <c r="E21" s="25" t="s">
        <v>23</v>
      </c>
      <c r="F21" s="25" t="s">
        <v>135</v>
      </c>
      <c r="G21" s="25"/>
      <c r="H21" s="279">
        <f>H22+H23</f>
        <v>5975.8</v>
      </c>
      <c r="I21" s="279">
        <f t="shared" ref="I21:K21" si="7">I22+I23</f>
        <v>5871.9</v>
      </c>
      <c r="J21" s="279">
        <f t="shared" si="7"/>
        <v>198.25078285464156</v>
      </c>
      <c r="K21" s="279">
        <f t="shared" si="7"/>
        <v>5871.9</v>
      </c>
      <c r="L21" s="333">
        <f t="shared" si="1"/>
        <v>98.261320659995306</v>
      </c>
    </row>
    <row r="22" spans="1:12" s="30" customFormat="1" ht="28.5" customHeight="1" x14ac:dyDescent="0.25">
      <c r="A22" s="23"/>
      <c r="B22" s="115" t="s">
        <v>81</v>
      </c>
      <c r="C22" s="25" t="s">
        <v>25</v>
      </c>
      <c r="D22" s="25" t="s">
        <v>76</v>
      </c>
      <c r="E22" s="25" t="s">
        <v>23</v>
      </c>
      <c r="F22" s="25" t="s">
        <v>135</v>
      </c>
      <c r="G22" s="25" t="s">
        <v>82</v>
      </c>
      <c r="H22" s="279">
        <f>прил._5!K107</f>
        <v>5939.8</v>
      </c>
      <c r="I22" s="279">
        <f>прил._5!L107</f>
        <v>5835.9</v>
      </c>
      <c r="J22" s="279">
        <f>прил._5!M107</f>
        <v>98.250782854641571</v>
      </c>
      <c r="K22" s="279">
        <v>5835.9</v>
      </c>
      <c r="L22" s="333">
        <f t="shared" si="1"/>
        <v>98.250782854641571</v>
      </c>
    </row>
    <row r="23" spans="1:12" s="30" customFormat="1" ht="45" customHeight="1" x14ac:dyDescent="0.25">
      <c r="A23" s="23"/>
      <c r="B23" s="115" t="s">
        <v>328</v>
      </c>
      <c r="C23" s="25" t="s">
        <v>25</v>
      </c>
      <c r="D23" s="25" t="s">
        <v>76</v>
      </c>
      <c r="E23" s="25" t="s">
        <v>23</v>
      </c>
      <c r="F23" s="25" t="s">
        <v>135</v>
      </c>
      <c r="G23" s="25" t="s">
        <v>327</v>
      </c>
      <c r="H23" s="279">
        <f>прил._5!K108</f>
        <v>36</v>
      </c>
      <c r="I23" s="279">
        <f>прил._5!L108</f>
        <v>36</v>
      </c>
      <c r="J23" s="279">
        <f>прил._5!M108</f>
        <v>100</v>
      </c>
      <c r="K23" s="279">
        <v>36</v>
      </c>
      <c r="L23" s="333">
        <f t="shared" si="1"/>
        <v>100</v>
      </c>
    </row>
    <row r="24" spans="1:12" s="30" customFormat="1" ht="28.5" customHeight="1" x14ac:dyDescent="0.25">
      <c r="A24" s="23"/>
      <c r="B24" s="165" t="s">
        <v>291</v>
      </c>
      <c r="C24" s="212" t="s">
        <v>25</v>
      </c>
      <c r="D24" s="212" t="s">
        <v>69</v>
      </c>
      <c r="E24" s="212" t="s">
        <v>23</v>
      </c>
      <c r="F24" s="212" t="s">
        <v>134</v>
      </c>
      <c r="G24" s="212"/>
      <c r="H24" s="279">
        <f>H25</f>
        <v>162.60000000000002</v>
      </c>
      <c r="I24" s="279">
        <f t="shared" ref="I24:K25" si="8">I25</f>
        <v>120.3</v>
      </c>
      <c r="J24" s="279">
        <f t="shared" si="8"/>
        <v>73.985239852398507</v>
      </c>
      <c r="K24" s="279">
        <f t="shared" si="8"/>
        <v>120.3</v>
      </c>
      <c r="L24" s="333">
        <f t="shared" si="1"/>
        <v>73.985239852398507</v>
      </c>
    </row>
    <row r="25" spans="1:12" s="30" customFormat="1" ht="28.5" customHeight="1" x14ac:dyDescent="0.25">
      <c r="A25" s="23"/>
      <c r="B25" s="165" t="s">
        <v>290</v>
      </c>
      <c r="C25" s="212" t="s">
        <v>25</v>
      </c>
      <c r="D25" s="212" t="s">
        <v>69</v>
      </c>
      <c r="E25" s="212" t="s">
        <v>23</v>
      </c>
      <c r="F25" s="212" t="s">
        <v>135</v>
      </c>
      <c r="G25" s="212"/>
      <c r="H25" s="279">
        <f>H26</f>
        <v>162.60000000000002</v>
      </c>
      <c r="I25" s="279">
        <f t="shared" si="8"/>
        <v>120.3</v>
      </c>
      <c r="J25" s="279">
        <f t="shared" si="8"/>
        <v>73.985239852398507</v>
      </c>
      <c r="K25" s="279">
        <f t="shared" si="8"/>
        <v>120.3</v>
      </c>
      <c r="L25" s="333">
        <f t="shared" si="1"/>
        <v>73.985239852398507</v>
      </c>
    </row>
    <row r="26" spans="1:12" s="30" customFormat="1" ht="28.5" customHeight="1" x14ac:dyDescent="0.25">
      <c r="A26" s="23"/>
      <c r="B26" s="165" t="s">
        <v>81</v>
      </c>
      <c r="C26" s="212" t="s">
        <v>25</v>
      </c>
      <c r="D26" s="212" t="s">
        <v>69</v>
      </c>
      <c r="E26" s="212" t="s">
        <v>23</v>
      </c>
      <c r="F26" s="212" t="s">
        <v>135</v>
      </c>
      <c r="G26" s="212" t="s">
        <v>82</v>
      </c>
      <c r="H26" s="279">
        <f>прил._5!K111</f>
        <v>162.60000000000002</v>
      </c>
      <c r="I26" s="279">
        <f>прил._5!L111</f>
        <v>120.3</v>
      </c>
      <c r="J26" s="279">
        <f>прил._5!M111</f>
        <v>73.985239852398507</v>
      </c>
      <c r="K26" s="279">
        <v>120.3</v>
      </c>
      <c r="L26" s="333">
        <f t="shared" si="1"/>
        <v>73.985239852398507</v>
      </c>
    </row>
    <row r="27" spans="1:12" s="30" customFormat="1" ht="57" customHeight="1" x14ac:dyDescent="0.25">
      <c r="A27" s="21"/>
      <c r="B27" s="117" t="str">
        <f>прил._5!B82</f>
        <v xml:space="preserve">Муниципальная программа "Обеспечение безопасности и развитие казачества </v>
      </c>
      <c r="C27" s="107" t="s">
        <v>30</v>
      </c>
      <c r="D27" s="107" t="s">
        <v>67</v>
      </c>
      <c r="E27" s="107" t="s">
        <v>23</v>
      </c>
      <c r="F27" s="107" t="s">
        <v>134</v>
      </c>
      <c r="G27" s="107"/>
      <c r="H27" s="280">
        <f>H37+H32+H34</f>
        <v>40</v>
      </c>
      <c r="I27" s="280">
        <f t="shared" ref="I27:K27" si="9">I37+I32+I34</f>
        <v>31</v>
      </c>
      <c r="J27" s="280">
        <f t="shared" si="9"/>
        <v>55</v>
      </c>
      <c r="K27" s="280">
        <f t="shared" si="9"/>
        <v>26</v>
      </c>
      <c r="L27" s="333">
        <f t="shared" si="1"/>
        <v>65</v>
      </c>
    </row>
    <row r="28" spans="1:12" s="30" customFormat="1" ht="48" customHeight="1" x14ac:dyDescent="0.25">
      <c r="A28" s="23"/>
      <c r="B28" s="116" t="s">
        <v>173</v>
      </c>
      <c r="C28" s="25" t="s">
        <v>30</v>
      </c>
      <c r="D28" s="25" t="s">
        <v>76</v>
      </c>
      <c r="E28" s="25" t="s">
        <v>23</v>
      </c>
      <c r="F28" s="25" t="s">
        <v>134</v>
      </c>
      <c r="G28" s="25"/>
      <c r="H28" s="279">
        <f>H31</f>
        <v>20</v>
      </c>
      <c r="I28" s="279">
        <f t="shared" ref="I28:K28" si="10">I31</f>
        <v>6</v>
      </c>
      <c r="J28" s="279">
        <f t="shared" si="10"/>
        <v>30</v>
      </c>
      <c r="K28" s="279">
        <f t="shared" si="10"/>
        <v>6</v>
      </c>
      <c r="L28" s="333">
        <f t="shared" si="1"/>
        <v>30</v>
      </c>
    </row>
    <row r="29" spans="1:12" ht="17.25" hidden="1" customHeight="1" x14ac:dyDescent="0.25">
      <c r="A29" s="23"/>
      <c r="B29" s="20" t="s">
        <v>51</v>
      </c>
      <c r="C29" s="25" t="s">
        <v>30</v>
      </c>
      <c r="D29" s="25" t="s">
        <v>76</v>
      </c>
      <c r="E29" s="25"/>
      <c r="F29" s="25" t="s">
        <v>154</v>
      </c>
      <c r="G29" s="25"/>
      <c r="H29" s="279"/>
      <c r="I29" s="279"/>
      <c r="J29" s="279"/>
      <c r="K29" s="279"/>
      <c r="L29" s="333" t="e">
        <f t="shared" si="1"/>
        <v>#DIV/0!</v>
      </c>
    </row>
    <row r="30" spans="1:12" ht="28.5" hidden="1" customHeight="1" x14ac:dyDescent="0.25">
      <c r="A30" s="23"/>
      <c r="B30" s="20" t="s">
        <v>81</v>
      </c>
      <c r="C30" s="25" t="s">
        <v>30</v>
      </c>
      <c r="D30" s="25" t="s">
        <v>76</v>
      </c>
      <c r="E30" s="25"/>
      <c r="F30" s="25" t="s">
        <v>154</v>
      </c>
      <c r="G30" s="25" t="s">
        <v>82</v>
      </c>
      <c r="H30" s="279"/>
      <c r="I30" s="279"/>
      <c r="J30" s="279"/>
      <c r="K30" s="279"/>
      <c r="L30" s="333" t="e">
        <f t="shared" si="1"/>
        <v>#DIV/0!</v>
      </c>
    </row>
    <row r="31" spans="1:12" ht="95.25" customHeight="1" x14ac:dyDescent="0.25">
      <c r="A31" s="23"/>
      <c r="B31" s="115" t="str">
        <f>прил._5!B84</f>
        <v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v>
      </c>
      <c r="C31" s="25" t="s">
        <v>30</v>
      </c>
      <c r="D31" s="25" t="s">
        <v>76</v>
      </c>
      <c r="E31" s="25" t="s">
        <v>23</v>
      </c>
      <c r="F31" s="25" t="s">
        <v>154</v>
      </c>
      <c r="G31" s="25"/>
      <c r="H31" s="279">
        <f>H32</f>
        <v>20</v>
      </c>
      <c r="I31" s="279">
        <f t="shared" ref="I31:K31" si="11">I32</f>
        <v>6</v>
      </c>
      <c r="J31" s="279">
        <f t="shared" si="11"/>
        <v>30</v>
      </c>
      <c r="K31" s="279">
        <f t="shared" si="11"/>
        <v>6</v>
      </c>
      <c r="L31" s="333">
        <f t="shared" si="1"/>
        <v>30</v>
      </c>
    </row>
    <row r="32" spans="1:12" ht="29.25" customHeight="1" x14ac:dyDescent="0.25">
      <c r="A32" s="23"/>
      <c r="B32" s="115" t="s">
        <v>81</v>
      </c>
      <c r="C32" s="25" t="s">
        <v>30</v>
      </c>
      <c r="D32" s="25" t="s">
        <v>76</v>
      </c>
      <c r="E32" s="25" t="s">
        <v>23</v>
      </c>
      <c r="F32" s="25" t="s">
        <v>154</v>
      </c>
      <c r="G32" s="25" t="s">
        <v>82</v>
      </c>
      <c r="H32" s="279">
        <f>прил._5!K85</f>
        <v>20</v>
      </c>
      <c r="I32" s="279">
        <f>прил._5!L85</f>
        <v>6</v>
      </c>
      <c r="J32" s="279">
        <f>прил._5!M85</f>
        <v>30</v>
      </c>
      <c r="K32" s="279">
        <v>6</v>
      </c>
      <c r="L32" s="333">
        <f t="shared" si="1"/>
        <v>30</v>
      </c>
    </row>
    <row r="33" spans="1:12" ht="30" hidden="1" customHeight="1" x14ac:dyDescent="0.25">
      <c r="A33" s="23"/>
      <c r="B33" s="81" t="s">
        <v>266</v>
      </c>
      <c r="C33" s="25" t="s">
        <v>30</v>
      </c>
      <c r="D33" s="25" t="s">
        <v>89</v>
      </c>
      <c r="E33" s="25" t="s">
        <v>23</v>
      </c>
      <c r="F33" s="25" t="s">
        <v>134</v>
      </c>
      <c r="G33" s="25"/>
      <c r="H33" s="223">
        <v>0</v>
      </c>
      <c r="I33" s="223">
        <v>5</v>
      </c>
      <c r="J33" s="223">
        <v>5</v>
      </c>
      <c r="K33" s="223">
        <v>0</v>
      </c>
      <c r="L33" s="333" t="e">
        <f t="shared" si="1"/>
        <v>#DIV/0!</v>
      </c>
    </row>
    <row r="34" spans="1:12" ht="54.75" hidden="1" customHeight="1" x14ac:dyDescent="0.25">
      <c r="A34" s="23"/>
      <c r="B34" s="81" t="s">
        <v>267</v>
      </c>
      <c r="C34" s="25" t="s">
        <v>30</v>
      </c>
      <c r="D34" s="25" t="s">
        <v>89</v>
      </c>
      <c r="E34" s="25" t="s">
        <v>23</v>
      </c>
      <c r="F34" s="25" t="s">
        <v>268</v>
      </c>
      <c r="G34" s="25"/>
      <c r="H34" s="223">
        <v>0</v>
      </c>
      <c r="I34" s="223">
        <v>5</v>
      </c>
      <c r="J34" s="223">
        <v>5</v>
      </c>
      <c r="K34" s="223">
        <v>0</v>
      </c>
      <c r="L34" s="333" t="e">
        <f t="shared" si="1"/>
        <v>#DIV/0!</v>
      </c>
    </row>
    <row r="35" spans="1:12" ht="43.5" hidden="1" customHeight="1" x14ac:dyDescent="0.25">
      <c r="A35" s="23"/>
      <c r="B35" s="81" t="s">
        <v>81</v>
      </c>
      <c r="C35" s="25" t="s">
        <v>30</v>
      </c>
      <c r="D35" s="25" t="s">
        <v>89</v>
      </c>
      <c r="E35" s="25" t="s">
        <v>23</v>
      </c>
      <c r="F35" s="25" t="s">
        <v>268</v>
      </c>
      <c r="G35" s="25" t="s">
        <v>82</v>
      </c>
      <c r="H35" s="223">
        <f>прил._5!K93</f>
        <v>0</v>
      </c>
      <c r="I35" s="223">
        <f>прил._5!L93</f>
        <v>0</v>
      </c>
      <c r="J35" s="223" t="e">
        <f>прил._5!M93</f>
        <v>#DIV/0!</v>
      </c>
      <c r="K35" s="223">
        <f>прил._5!N93</f>
        <v>0</v>
      </c>
      <c r="L35" s="333" t="e">
        <f t="shared" si="1"/>
        <v>#DIV/0!</v>
      </c>
    </row>
    <row r="36" spans="1:12" ht="63.75" customHeight="1" x14ac:dyDescent="0.25">
      <c r="A36" s="23"/>
      <c r="B36" s="27" t="str">
        <f>прил._5!B94</f>
        <v>Муниципальная программа "Обеспечение безопасности и развитие казачества в Новодмитриевском сельском поселении на 2021-2023 годы"</v>
      </c>
      <c r="C36" s="25" t="s">
        <v>30</v>
      </c>
      <c r="D36" s="25" t="s">
        <v>67</v>
      </c>
      <c r="E36" s="25" t="s">
        <v>23</v>
      </c>
      <c r="F36" s="25" t="s">
        <v>134</v>
      </c>
      <c r="G36" s="25"/>
      <c r="H36" s="279">
        <f>H39</f>
        <v>20</v>
      </c>
      <c r="I36" s="279">
        <f t="shared" ref="I36:K36" si="12">I39</f>
        <v>20</v>
      </c>
      <c r="J36" s="279">
        <f t="shared" si="12"/>
        <v>100</v>
      </c>
      <c r="K36" s="279">
        <f t="shared" si="12"/>
        <v>20</v>
      </c>
      <c r="L36" s="333">
        <f t="shared" si="1"/>
        <v>100</v>
      </c>
    </row>
    <row r="37" spans="1:12" ht="17.25" customHeight="1" x14ac:dyDescent="0.25">
      <c r="A37" s="23"/>
      <c r="B37" s="114" t="s">
        <v>96</v>
      </c>
      <c r="C37" s="25" t="s">
        <v>30</v>
      </c>
      <c r="D37" s="25" t="s">
        <v>91</v>
      </c>
      <c r="E37" s="25" t="s">
        <v>23</v>
      </c>
      <c r="F37" s="25" t="s">
        <v>134</v>
      </c>
      <c r="G37" s="25"/>
      <c r="H37" s="279">
        <v>20</v>
      </c>
      <c r="I37" s="279">
        <v>20</v>
      </c>
      <c r="J37" s="279">
        <v>20</v>
      </c>
      <c r="K37" s="279">
        <v>20</v>
      </c>
      <c r="L37" s="333">
        <f t="shared" si="1"/>
        <v>100</v>
      </c>
    </row>
    <row r="38" spans="1:12" ht="29.25" customHeight="1" x14ac:dyDescent="0.25">
      <c r="A38" s="23"/>
      <c r="B38" s="114" t="str">
        <f>прил._5!B96</f>
        <v>Подпрограмма "Поддержка и развитие Кубанского казачества"</v>
      </c>
      <c r="C38" s="25" t="s">
        <v>30</v>
      </c>
      <c r="D38" s="25" t="s">
        <v>91</v>
      </c>
      <c r="E38" s="25" t="s">
        <v>23</v>
      </c>
      <c r="F38" s="25" t="s">
        <v>155</v>
      </c>
      <c r="G38" s="25"/>
      <c r="H38" s="279">
        <v>20</v>
      </c>
      <c r="I38" s="279">
        <v>20</v>
      </c>
      <c r="J38" s="279">
        <v>20</v>
      </c>
      <c r="K38" s="279">
        <v>20</v>
      </c>
      <c r="L38" s="333">
        <f t="shared" si="1"/>
        <v>100</v>
      </c>
    </row>
    <row r="39" spans="1:12" ht="43.5" customHeight="1" x14ac:dyDescent="0.25">
      <c r="A39" s="23"/>
      <c r="B39" s="252" t="s">
        <v>245</v>
      </c>
      <c r="C39" s="25" t="s">
        <v>30</v>
      </c>
      <c r="D39" s="25" t="s">
        <v>91</v>
      </c>
      <c r="E39" s="25" t="s">
        <v>23</v>
      </c>
      <c r="F39" s="25" t="s">
        <v>155</v>
      </c>
      <c r="G39" s="25" t="s">
        <v>113</v>
      </c>
      <c r="H39" s="279">
        <f>прил._5!K97</f>
        <v>20</v>
      </c>
      <c r="I39" s="279">
        <f>прил._5!L97</f>
        <v>20</v>
      </c>
      <c r="J39" s="279">
        <f>прил._5!M97</f>
        <v>100</v>
      </c>
      <c r="K39" s="279">
        <v>20</v>
      </c>
      <c r="L39" s="333">
        <f t="shared" si="1"/>
        <v>100</v>
      </c>
    </row>
    <row r="40" spans="1:12" ht="45" customHeight="1" x14ac:dyDescent="0.25">
      <c r="A40" s="21"/>
      <c r="B40" s="117" t="str">
        <f>прил._5!B151</f>
        <v>Муниципальная программа "Развитие культуры на 2021-2023 годы  в Новодмитриевском сельском поселении"</v>
      </c>
      <c r="C40" s="107" t="s">
        <v>28</v>
      </c>
      <c r="D40" s="107" t="s">
        <v>67</v>
      </c>
      <c r="E40" s="107" t="s">
        <v>23</v>
      </c>
      <c r="F40" s="107" t="s">
        <v>134</v>
      </c>
      <c r="G40" s="107"/>
      <c r="H40" s="280">
        <f>H42+H49</f>
        <v>7315</v>
      </c>
      <c r="I40" s="280">
        <f t="shared" ref="I40:K40" si="13">I42+I49</f>
        <v>7254.9</v>
      </c>
      <c r="J40" s="280" t="e">
        <f t="shared" si="13"/>
        <v>#DIV/0!</v>
      </c>
      <c r="K40" s="280">
        <f t="shared" si="13"/>
        <v>7254.9</v>
      </c>
      <c r="L40" s="333">
        <f t="shared" si="1"/>
        <v>99.178400546821607</v>
      </c>
    </row>
    <row r="41" spans="1:12" ht="15.75" customHeight="1" x14ac:dyDescent="0.25">
      <c r="A41" s="23"/>
      <c r="B41" s="129" t="s">
        <v>164</v>
      </c>
      <c r="C41" s="25" t="s">
        <v>28</v>
      </c>
      <c r="D41" s="25" t="s">
        <v>76</v>
      </c>
      <c r="E41" s="25" t="s">
        <v>23</v>
      </c>
      <c r="F41" s="25" t="s">
        <v>134</v>
      </c>
      <c r="G41" s="25"/>
      <c r="H41" s="279">
        <f>H42</f>
        <v>7264</v>
      </c>
      <c r="I41" s="279">
        <f t="shared" ref="I41:K41" si="14">I42</f>
        <v>7244.2999999999993</v>
      </c>
      <c r="J41" s="279" t="e">
        <f t="shared" si="14"/>
        <v>#DIV/0!</v>
      </c>
      <c r="K41" s="279">
        <f t="shared" si="14"/>
        <v>7244.2999999999993</v>
      </c>
      <c r="L41" s="333">
        <f t="shared" si="1"/>
        <v>99.728799559471355</v>
      </c>
    </row>
    <row r="42" spans="1:12" ht="29.25" customHeight="1" x14ac:dyDescent="0.25">
      <c r="A42" s="28"/>
      <c r="B42" s="129" t="s">
        <v>114</v>
      </c>
      <c r="C42" s="25" t="s">
        <v>28</v>
      </c>
      <c r="D42" s="25" t="s">
        <v>76</v>
      </c>
      <c r="E42" s="25" t="s">
        <v>30</v>
      </c>
      <c r="F42" s="25" t="s">
        <v>134</v>
      </c>
      <c r="G42" s="25"/>
      <c r="H42" s="279">
        <f>H46+H43+H47</f>
        <v>7264</v>
      </c>
      <c r="I42" s="279">
        <f t="shared" ref="I42:K42" si="15">I46+I43+I47</f>
        <v>7244.2999999999993</v>
      </c>
      <c r="J42" s="279" t="e">
        <f t="shared" si="15"/>
        <v>#DIV/0!</v>
      </c>
      <c r="K42" s="279">
        <f t="shared" si="15"/>
        <v>7244.2999999999993</v>
      </c>
      <c r="L42" s="333">
        <f t="shared" si="1"/>
        <v>99.728799559471355</v>
      </c>
    </row>
    <row r="43" spans="1:12" ht="29.25" customHeight="1" x14ac:dyDescent="0.25">
      <c r="A43" s="28"/>
      <c r="B43" s="147" t="s">
        <v>294</v>
      </c>
      <c r="C43" s="25" t="s">
        <v>28</v>
      </c>
      <c r="D43" s="25" t="s">
        <v>76</v>
      </c>
      <c r="E43" s="25" t="s">
        <v>30</v>
      </c>
      <c r="F43" s="25" t="s">
        <v>289</v>
      </c>
      <c r="G43" s="25"/>
      <c r="H43" s="279">
        <f>H44</f>
        <v>2174</v>
      </c>
      <c r="I43" s="279">
        <f t="shared" ref="I43:K43" si="16">I44</f>
        <v>2173.9</v>
      </c>
      <c r="J43" s="279">
        <f t="shared" si="16"/>
        <v>99.995400183992643</v>
      </c>
      <c r="K43" s="279">
        <f t="shared" si="16"/>
        <v>2173.9</v>
      </c>
      <c r="L43" s="333">
        <f t="shared" si="1"/>
        <v>99.995400183992643</v>
      </c>
    </row>
    <row r="44" spans="1:12" ht="29.25" customHeight="1" x14ac:dyDescent="0.25">
      <c r="A44" s="28"/>
      <c r="B44" s="147" t="s">
        <v>288</v>
      </c>
      <c r="C44" s="25" t="s">
        <v>28</v>
      </c>
      <c r="D44" s="25" t="s">
        <v>76</v>
      </c>
      <c r="E44" s="25" t="s">
        <v>30</v>
      </c>
      <c r="F44" s="25" t="s">
        <v>289</v>
      </c>
      <c r="G44" s="25" t="s">
        <v>113</v>
      </c>
      <c r="H44" s="279">
        <f>прил._5!K155</f>
        <v>2174</v>
      </c>
      <c r="I44" s="279">
        <f>прил._5!L155</f>
        <v>2173.9</v>
      </c>
      <c r="J44" s="279">
        <f>прил._5!M155</f>
        <v>99.995400183992643</v>
      </c>
      <c r="K44" s="279">
        <v>2173.9</v>
      </c>
      <c r="L44" s="333">
        <f t="shared" si="1"/>
        <v>99.995400183992643</v>
      </c>
    </row>
    <row r="45" spans="1:12" ht="48" customHeight="1" x14ac:dyDescent="0.25">
      <c r="A45" s="28"/>
      <c r="B45" s="129" t="str">
        <f>прил._5!B156</f>
        <v>Подпрограмма "Расходы на обеспечение деятельности (оказание услуг) муниципальных учреждений"</v>
      </c>
      <c r="C45" s="25" t="s">
        <v>28</v>
      </c>
      <c r="D45" s="25" t="s">
        <v>76</v>
      </c>
      <c r="E45" s="25" t="s">
        <v>30</v>
      </c>
      <c r="F45" s="25" t="s">
        <v>136</v>
      </c>
      <c r="G45" s="25"/>
      <c r="H45" s="279">
        <f>H46</f>
        <v>5090</v>
      </c>
      <c r="I45" s="279">
        <f t="shared" ref="I45:K45" si="17">I46</f>
        <v>5070.3999999999996</v>
      </c>
      <c r="J45" s="279">
        <f t="shared" si="17"/>
        <v>99.614931237721009</v>
      </c>
      <c r="K45" s="279">
        <f t="shared" si="17"/>
        <v>5070.3999999999996</v>
      </c>
      <c r="L45" s="333">
        <f t="shared" si="1"/>
        <v>99.614931237721009</v>
      </c>
    </row>
    <row r="46" spans="1:12" ht="45.75" customHeight="1" x14ac:dyDescent="0.25">
      <c r="A46" s="28"/>
      <c r="B46" s="129" t="s">
        <v>159</v>
      </c>
      <c r="C46" s="25" t="s">
        <v>28</v>
      </c>
      <c r="D46" s="25" t="s">
        <v>76</v>
      </c>
      <c r="E46" s="25" t="s">
        <v>30</v>
      </c>
      <c r="F46" s="25" t="s">
        <v>136</v>
      </c>
      <c r="G46" s="25" t="s">
        <v>113</v>
      </c>
      <c r="H46" s="279">
        <f>прил._5!K157</f>
        <v>5090</v>
      </c>
      <c r="I46" s="279">
        <f>прил._5!L157</f>
        <v>5070.3999999999996</v>
      </c>
      <c r="J46" s="279">
        <f>прил._5!M157</f>
        <v>99.614931237721009</v>
      </c>
      <c r="K46" s="279">
        <v>5070.3999999999996</v>
      </c>
      <c r="L46" s="333">
        <f t="shared" si="1"/>
        <v>99.614931237721009</v>
      </c>
    </row>
    <row r="47" spans="1:12" ht="1.5" customHeight="1" x14ac:dyDescent="0.25">
      <c r="A47" s="28"/>
      <c r="B47" s="259" t="s">
        <v>176</v>
      </c>
      <c r="C47" s="25" t="s">
        <v>28</v>
      </c>
      <c r="D47" s="25" t="s">
        <v>76</v>
      </c>
      <c r="E47" s="25" t="s">
        <v>30</v>
      </c>
      <c r="F47" s="25" t="s">
        <v>349</v>
      </c>
      <c r="G47" s="25"/>
      <c r="H47" s="279">
        <f>H48</f>
        <v>0</v>
      </c>
      <c r="I47" s="279">
        <f t="shared" ref="I47:K47" si="18">I48</f>
        <v>0</v>
      </c>
      <c r="J47" s="279" t="e">
        <f t="shared" si="18"/>
        <v>#DIV/0!</v>
      </c>
      <c r="K47" s="279">
        <f t="shared" si="18"/>
        <v>0</v>
      </c>
      <c r="L47" s="333" t="e">
        <f t="shared" si="1"/>
        <v>#DIV/0!</v>
      </c>
    </row>
    <row r="48" spans="1:12" ht="45.75" hidden="1" customHeight="1" x14ac:dyDescent="0.25">
      <c r="A48" s="28"/>
      <c r="B48" s="41" t="s">
        <v>112</v>
      </c>
      <c r="C48" s="25" t="s">
        <v>28</v>
      </c>
      <c r="D48" s="25" t="s">
        <v>76</v>
      </c>
      <c r="E48" s="25" t="s">
        <v>30</v>
      </c>
      <c r="F48" s="25" t="s">
        <v>349</v>
      </c>
      <c r="G48" s="25" t="s">
        <v>113</v>
      </c>
      <c r="H48" s="279">
        <f>прил._5!K159</f>
        <v>0</v>
      </c>
      <c r="I48" s="279">
        <f>прил._5!L159</f>
        <v>0</v>
      </c>
      <c r="J48" s="279" t="e">
        <f>прил._5!M159</f>
        <v>#DIV/0!</v>
      </c>
      <c r="K48" s="279">
        <f>прил._5!N159</f>
        <v>0</v>
      </c>
      <c r="L48" s="333" t="e">
        <f t="shared" si="1"/>
        <v>#DIV/0!</v>
      </c>
    </row>
    <row r="49" spans="1:12" ht="28.5" customHeight="1" x14ac:dyDescent="0.25">
      <c r="A49" s="23"/>
      <c r="B49" s="116" t="s">
        <v>115</v>
      </c>
      <c r="C49" s="25" t="s">
        <v>28</v>
      </c>
      <c r="D49" s="25" t="s">
        <v>76</v>
      </c>
      <c r="E49" s="25" t="s">
        <v>31</v>
      </c>
      <c r="F49" s="25" t="s">
        <v>134</v>
      </c>
      <c r="G49" s="25"/>
      <c r="H49" s="279">
        <f>H51</f>
        <v>51</v>
      </c>
      <c r="I49" s="279">
        <f t="shared" ref="I49:K49" si="19">I51</f>
        <v>10.6</v>
      </c>
      <c r="J49" s="279">
        <f t="shared" si="19"/>
        <v>20.784313725490197</v>
      </c>
      <c r="K49" s="279">
        <f t="shared" si="19"/>
        <v>10.6</v>
      </c>
      <c r="L49" s="333">
        <f t="shared" si="1"/>
        <v>20.784313725490197</v>
      </c>
    </row>
    <row r="50" spans="1:12" ht="30.75" customHeight="1" x14ac:dyDescent="0.25">
      <c r="A50" s="23"/>
      <c r="B50" s="20" t="str">
        <f>прил._5!B161</f>
        <v>Мероприятия в сфере сохранения и развития культуры</v>
      </c>
      <c r="C50" s="25" t="s">
        <v>28</v>
      </c>
      <c r="D50" s="25" t="s">
        <v>76</v>
      </c>
      <c r="E50" s="25" t="s">
        <v>31</v>
      </c>
      <c r="F50" s="25" t="s">
        <v>137</v>
      </c>
      <c r="G50" s="25"/>
      <c r="H50" s="279">
        <f>H51</f>
        <v>51</v>
      </c>
      <c r="I50" s="279">
        <f t="shared" ref="I50:K50" si="20">I51</f>
        <v>10.6</v>
      </c>
      <c r="J50" s="279">
        <f t="shared" si="20"/>
        <v>20.784313725490197</v>
      </c>
      <c r="K50" s="279">
        <f t="shared" si="20"/>
        <v>10.6</v>
      </c>
      <c r="L50" s="333">
        <f t="shared" si="1"/>
        <v>20.784313725490197</v>
      </c>
    </row>
    <row r="51" spans="1:12" ht="34.5" customHeight="1" x14ac:dyDescent="0.25">
      <c r="A51" s="23"/>
      <c r="B51" s="114" t="s">
        <v>81</v>
      </c>
      <c r="C51" s="25" t="s">
        <v>28</v>
      </c>
      <c r="D51" s="25" t="s">
        <v>76</v>
      </c>
      <c r="E51" s="25" t="s">
        <v>31</v>
      </c>
      <c r="F51" s="25" t="s">
        <v>137</v>
      </c>
      <c r="G51" s="25" t="s">
        <v>82</v>
      </c>
      <c r="H51" s="279">
        <f>прил._5!K162</f>
        <v>51</v>
      </c>
      <c r="I51" s="279">
        <f>прил._5!L162</f>
        <v>10.6</v>
      </c>
      <c r="J51" s="279">
        <f>прил._5!M162</f>
        <v>20.784313725490197</v>
      </c>
      <c r="K51" s="279">
        <v>10.6</v>
      </c>
      <c r="L51" s="333">
        <f t="shared" si="1"/>
        <v>20.784313725490197</v>
      </c>
    </row>
    <row r="52" spans="1:12" ht="56.25" customHeight="1" x14ac:dyDescent="0.25">
      <c r="A52" s="23"/>
      <c r="B52" s="117" t="str">
        <f>прил._5!B176</f>
        <v>Муниципальная программа "Развитие физической культуры и спорта в Новодмитриевском сельском поселении Северского района</v>
      </c>
      <c r="C52" s="107" t="s">
        <v>31</v>
      </c>
      <c r="D52" s="107" t="s">
        <v>76</v>
      </c>
      <c r="E52" s="107" t="s">
        <v>26</v>
      </c>
      <c r="F52" s="107" t="s">
        <v>134</v>
      </c>
      <c r="G52" s="107"/>
      <c r="H52" s="280">
        <f>H53</f>
        <v>227.39999999999998</v>
      </c>
      <c r="I52" s="280">
        <f t="shared" ref="I52:K54" si="21">I53</f>
        <v>226.3</v>
      </c>
      <c r="J52" s="280">
        <f t="shared" si="21"/>
        <v>99.516270888302557</v>
      </c>
      <c r="K52" s="280">
        <f t="shared" si="21"/>
        <v>226.3</v>
      </c>
      <c r="L52" s="333">
        <f t="shared" si="1"/>
        <v>99.516270888302557</v>
      </c>
    </row>
    <row r="53" spans="1:12" ht="29.25" customHeight="1" x14ac:dyDescent="0.25">
      <c r="A53" s="23"/>
      <c r="B53" s="20" t="s">
        <v>120</v>
      </c>
      <c r="C53" s="25" t="s">
        <v>31</v>
      </c>
      <c r="D53" s="25" t="s">
        <v>76</v>
      </c>
      <c r="E53" s="25" t="s">
        <v>26</v>
      </c>
      <c r="F53" s="25" t="s">
        <v>68</v>
      </c>
      <c r="G53" s="25"/>
      <c r="H53" s="279">
        <f>H54</f>
        <v>227.39999999999998</v>
      </c>
      <c r="I53" s="279">
        <f t="shared" si="21"/>
        <v>226.3</v>
      </c>
      <c r="J53" s="279">
        <f t="shared" si="21"/>
        <v>99.516270888302557</v>
      </c>
      <c r="K53" s="279">
        <f t="shared" si="21"/>
        <v>226.3</v>
      </c>
      <c r="L53" s="333">
        <f t="shared" si="1"/>
        <v>99.516270888302557</v>
      </c>
    </row>
    <row r="54" spans="1:12" ht="29.25" customHeight="1" x14ac:dyDescent="0.25">
      <c r="A54" s="23"/>
      <c r="B54" s="20" t="s">
        <v>120</v>
      </c>
      <c r="C54" s="25" t="s">
        <v>31</v>
      </c>
      <c r="D54" s="25" t="s">
        <v>76</v>
      </c>
      <c r="E54" s="25" t="s">
        <v>26</v>
      </c>
      <c r="F54" s="25" t="s">
        <v>138</v>
      </c>
      <c r="G54" s="25"/>
      <c r="H54" s="279">
        <f>H55</f>
        <v>227.39999999999998</v>
      </c>
      <c r="I54" s="279">
        <f t="shared" si="21"/>
        <v>226.3</v>
      </c>
      <c r="J54" s="279">
        <f t="shared" si="21"/>
        <v>99.516270888302557</v>
      </c>
      <c r="K54" s="279">
        <f t="shared" si="21"/>
        <v>226.3</v>
      </c>
      <c r="L54" s="333">
        <f t="shared" si="1"/>
        <v>99.516270888302557</v>
      </c>
    </row>
    <row r="55" spans="1:12" ht="75" customHeight="1" x14ac:dyDescent="0.25">
      <c r="A55" s="23"/>
      <c r="B55" s="19" t="s">
        <v>77</v>
      </c>
      <c r="C55" s="25" t="s">
        <v>31</v>
      </c>
      <c r="D55" s="25" t="s">
        <v>76</v>
      </c>
      <c r="E55" s="25" t="s">
        <v>26</v>
      </c>
      <c r="F55" s="25" t="s">
        <v>138</v>
      </c>
      <c r="G55" s="25" t="s">
        <v>78</v>
      </c>
      <c r="H55" s="279">
        <f>прил._5!K179</f>
        <v>227.39999999999998</v>
      </c>
      <c r="I55" s="279">
        <f>прил._5!L179</f>
        <v>226.3</v>
      </c>
      <c r="J55" s="279">
        <f>прил._5!M179</f>
        <v>99.516270888302557</v>
      </c>
      <c r="K55" s="279">
        <v>226.3</v>
      </c>
      <c r="L55" s="333">
        <f t="shared" si="1"/>
        <v>99.516270888302557</v>
      </c>
    </row>
    <row r="56" spans="1:12" ht="49.5" customHeight="1" x14ac:dyDescent="0.25">
      <c r="A56" s="21"/>
      <c r="B56" s="117" t="str">
        <f>прил._5!B145</f>
        <v xml:space="preserve">Муниципальная программа "Молодежь Новодмитриевского сельского поселения Северского района на 2021-2023 годы  </v>
      </c>
      <c r="C56" s="107" t="s">
        <v>100</v>
      </c>
      <c r="D56" s="107" t="s">
        <v>67</v>
      </c>
      <c r="E56" s="107" t="s">
        <v>23</v>
      </c>
      <c r="F56" s="107" t="s">
        <v>134</v>
      </c>
      <c r="G56" s="107"/>
      <c r="H56" s="280">
        <f>H60</f>
        <v>10</v>
      </c>
      <c r="I56" s="280">
        <f t="shared" ref="I56:K56" si="22">I60</f>
        <v>10</v>
      </c>
      <c r="J56" s="280">
        <f t="shared" si="22"/>
        <v>100</v>
      </c>
      <c r="K56" s="280">
        <f t="shared" si="22"/>
        <v>10</v>
      </c>
      <c r="L56" s="333">
        <f t="shared" si="1"/>
        <v>100</v>
      </c>
    </row>
    <row r="57" spans="1:12" ht="37.5" customHeight="1" x14ac:dyDescent="0.25">
      <c r="A57" s="23"/>
      <c r="B57" s="140" t="s">
        <v>247</v>
      </c>
      <c r="C57" s="37" t="s">
        <v>100</v>
      </c>
      <c r="D57" s="37" t="s">
        <v>76</v>
      </c>
      <c r="E57" s="37" t="s">
        <v>23</v>
      </c>
      <c r="F57" s="37" t="s">
        <v>134</v>
      </c>
      <c r="G57" s="25"/>
      <c r="H57" s="279">
        <f>H58</f>
        <v>10</v>
      </c>
      <c r="I57" s="279">
        <f t="shared" ref="I57:K59" si="23">I58</f>
        <v>10</v>
      </c>
      <c r="J57" s="279">
        <f t="shared" si="23"/>
        <v>100</v>
      </c>
      <c r="K57" s="279">
        <f t="shared" si="23"/>
        <v>10</v>
      </c>
      <c r="L57" s="333">
        <f t="shared" si="1"/>
        <v>100</v>
      </c>
    </row>
    <row r="58" spans="1:12" ht="48.75" customHeight="1" x14ac:dyDescent="0.25">
      <c r="A58" s="23"/>
      <c r="B58" s="35" t="s">
        <v>163</v>
      </c>
      <c r="C58" s="37" t="s">
        <v>100</v>
      </c>
      <c r="D58" s="37" t="s">
        <v>76</v>
      </c>
      <c r="E58" s="37" t="s">
        <v>22</v>
      </c>
      <c r="F58" s="37" t="s">
        <v>134</v>
      </c>
      <c r="G58" s="25"/>
      <c r="H58" s="279">
        <f>H59</f>
        <v>10</v>
      </c>
      <c r="I58" s="279">
        <f t="shared" si="23"/>
        <v>10</v>
      </c>
      <c r="J58" s="279">
        <f t="shared" si="23"/>
        <v>100</v>
      </c>
      <c r="K58" s="279">
        <f t="shared" si="23"/>
        <v>10</v>
      </c>
      <c r="L58" s="333">
        <f t="shared" si="1"/>
        <v>100</v>
      </c>
    </row>
    <row r="59" spans="1:12" ht="30" customHeight="1" x14ac:dyDescent="0.25">
      <c r="A59" s="23"/>
      <c r="B59" s="78" t="s">
        <v>36</v>
      </c>
      <c r="C59" s="37" t="s">
        <v>100</v>
      </c>
      <c r="D59" s="37" t="s">
        <v>76</v>
      </c>
      <c r="E59" s="37" t="s">
        <v>22</v>
      </c>
      <c r="F59" s="37" t="s">
        <v>139</v>
      </c>
      <c r="G59" s="25"/>
      <c r="H59" s="279">
        <f>H60</f>
        <v>10</v>
      </c>
      <c r="I59" s="279">
        <f t="shared" si="23"/>
        <v>10</v>
      </c>
      <c r="J59" s="279">
        <f t="shared" si="23"/>
        <v>100</v>
      </c>
      <c r="K59" s="279">
        <f t="shared" si="23"/>
        <v>10</v>
      </c>
      <c r="L59" s="333">
        <f t="shared" si="1"/>
        <v>100</v>
      </c>
    </row>
    <row r="60" spans="1:12" ht="29.25" customHeight="1" x14ac:dyDescent="0.25">
      <c r="A60" s="21"/>
      <c r="B60" s="78" t="s">
        <v>81</v>
      </c>
      <c r="C60" s="37" t="s">
        <v>100</v>
      </c>
      <c r="D60" s="37" t="s">
        <v>76</v>
      </c>
      <c r="E60" s="37" t="s">
        <v>22</v>
      </c>
      <c r="F60" s="37" t="s">
        <v>139</v>
      </c>
      <c r="G60" s="25" t="s">
        <v>82</v>
      </c>
      <c r="H60" s="279">
        <f>прил._5!K148</f>
        <v>10</v>
      </c>
      <c r="I60" s="279">
        <f>прил._5!L148</f>
        <v>10</v>
      </c>
      <c r="J60" s="279">
        <f>прил._5!M148</f>
        <v>100</v>
      </c>
      <c r="K60" s="279">
        <v>10</v>
      </c>
      <c r="L60" s="333">
        <f t="shared" si="1"/>
        <v>100</v>
      </c>
    </row>
    <row r="61" spans="1:12" ht="30" hidden="1" x14ac:dyDescent="0.25">
      <c r="A61" s="23"/>
      <c r="B61" s="27" t="s">
        <v>81</v>
      </c>
      <c r="C61" s="25" t="s">
        <v>100</v>
      </c>
      <c r="D61" s="25" t="s">
        <v>76</v>
      </c>
      <c r="E61" s="25" t="s">
        <v>24</v>
      </c>
      <c r="F61" s="25" t="s">
        <v>139</v>
      </c>
      <c r="G61" s="25" t="s">
        <v>78</v>
      </c>
      <c r="H61" s="279"/>
      <c r="I61" s="279"/>
      <c r="J61" s="279"/>
      <c r="K61" s="279"/>
      <c r="L61" s="333" t="e">
        <f t="shared" si="1"/>
        <v>#DIV/0!</v>
      </c>
    </row>
    <row r="62" spans="1:12" ht="21" hidden="1" customHeight="1" x14ac:dyDescent="0.25">
      <c r="A62" s="23"/>
      <c r="B62" s="114" t="s">
        <v>81</v>
      </c>
      <c r="C62" s="25" t="s">
        <v>100</v>
      </c>
      <c r="D62" s="25" t="s">
        <v>76</v>
      </c>
      <c r="E62" s="25" t="s">
        <v>24</v>
      </c>
      <c r="F62" s="25" t="s">
        <v>139</v>
      </c>
      <c r="G62" s="25" t="s">
        <v>82</v>
      </c>
      <c r="H62" s="279"/>
      <c r="I62" s="279"/>
      <c r="J62" s="279"/>
      <c r="K62" s="279"/>
      <c r="L62" s="333" t="e">
        <f t="shared" si="1"/>
        <v>#DIV/0!</v>
      </c>
    </row>
    <row r="63" spans="1:12" ht="0.75" customHeight="1" x14ac:dyDescent="0.25">
      <c r="A63" s="28"/>
      <c r="B63" s="117" t="str">
        <f>прил._5!B58</f>
        <v>Муниципальная программа "Региональная политика и развитие гражданского общества в Новодмитриевском сельском поселении на 2021-2023 годы"</v>
      </c>
      <c r="C63" s="107" t="s">
        <v>42</v>
      </c>
      <c r="D63" s="107" t="s">
        <v>67</v>
      </c>
      <c r="E63" s="107" t="s">
        <v>23</v>
      </c>
      <c r="F63" s="107" t="s">
        <v>134</v>
      </c>
      <c r="G63" s="108"/>
      <c r="H63" s="280">
        <f>H64</f>
        <v>0</v>
      </c>
      <c r="I63" s="280">
        <f t="shared" ref="I63:K65" si="24">I64</f>
        <v>0</v>
      </c>
      <c r="J63" s="280" t="e">
        <f t="shared" si="24"/>
        <v>#DIV/0!</v>
      </c>
      <c r="K63" s="280">
        <f t="shared" si="24"/>
        <v>0</v>
      </c>
      <c r="L63" s="333" t="e">
        <f t="shared" si="1"/>
        <v>#DIV/0!</v>
      </c>
    </row>
    <row r="64" spans="1:12" ht="27.75" hidden="1" customHeight="1" x14ac:dyDescent="0.25">
      <c r="A64" s="28"/>
      <c r="B64" s="116" t="s">
        <v>93</v>
      </c>
      <c r="C64" s="25" t="s">
        <v>42</v>
      </c>
      <c r="D64" s="25" t="s">
        <v>76</v>
      </c>
      <c r="E64" s="25" t="s">
        <v>23</v>
      </c>
      <c r="F64" s="25" t="s">
        <v>134</v>
      </c>
      <c r="G64" s="29"/>
      <c r="H64" s="279">
        <f>H65</f>
        <v>0</v>
      </c>
      <c r="I64" s="279">
        <f t="shared" si="24"/>
        <v>0</v>
      </c>
      <c r="J64" s="279" t="e">
        <f t="shared" si="24"/>
        <v>#DIV/0!</v>
      </c>
      <c r="K64" s="279">
        <f t="shared" si="24"/>
        <v>0</v>
      </c>
      <c r="L64" s="333" t="e">
        <f t="shared" si="1"/>
        <v>#DIV/0!</v>
      </c>
    </row>
    <row r="65" spans="1:12" ht="33.75" hidden="1" customHeight="1" x14ac:dyDescent="0.25">
      <c r="A65" s="28"/>
      <c r="B65" s="116" t="s">
        <v>94</v>
      </c>
      <c r="C65" s="25" t="s">
        <v>42</v>
      </c>
      <c r="D65" s="25" t="s">
        <v>76</v>
      </c>
      <c r="E65" s="25" t="s">
        <v>23</v>
      </c>
      <c r="F65" s="25" t="s">
        <v>140</v>
      </c>
      <c r="G65" s="29"/>
      <c r="H65" s="279">
        <f>H66</f>
        <v>0</v>
      </c>
      <c r="I65" s="279">
        <f t="shared" si="24"/>
        <v>0</v>
      </c>
      <c r="J65" s="279" t="e">
        <f t="shared" si="24"/>
        <v>#DIV/0!</v>
      </c>
      <c r="K65" s="279">
        <f t="shared" si="24"/>
        <v>0</v>
      </c>
      <c r="L65" s="333" t="e">
        <f t="shared" si="1"/>
        <v>#DIV/0!</v>
      </c>
    </row>
    <row r="66" spans="1:12" ht="28.5" hidden="1" customHeight="1" x14ac:dyDescent="0.25">
      <c r="A66" s="28"/>
      <c r="B66" s="20" t="str">
        <f>прил._5!B61</f>
        <v>Социальное обеспечение и иные выплаты населению</v>
      </c>
      <c r="C66" s="25" t="s">
        <v>42</v>
      </c>
      <c r="D66" s="25" t="s">
        <v>76</v>
      </c>
      <c r="E66" s="25" t="s">
        <v>23</v>
      </c>
      <c r="F66" s="25" t="s">
        <v>140</v>
      </c>
      <c r="G66" s="29" t="s">
        <v>118</v>
      </c>
      <c r="H66" s="279">
        <f>прил._5!K61</f>
        <v>0</v>
      </c>
      <c r="I66" s="279">
        <f>прил._5!L61</f>
        <v>0</v>
      </c>
      <c r="J66" s="279" t="e">
        <f>прил._5!M61</f>
        <v>#DIV/0!</v>
      </c>
      <c r="K66" s="279">
        <f>прил._5!N61</f>
        <v>0</v>
      </c>
      <c r="L66" s="333" t="e">
        <f t="shared" si="1"/>
        <v>#DIV/0!</v>
      </c>
    </row>
    <row r="67" spans="1:12" ht="32.25" hidden="1" customHeight="1" x14ac:dyDescent="0.25">
      <c r="A67" s="28"/>
      <c r="B67" s="79" t="s">
        <v>160</v>
      </c>
      <c r="C67" s="37" t="s">
        <v>40</v>
      </c>
      <c r="D67" s="37" t="s">
        <v>67</v>
      </c>
      <c r="E67" s="37" t="s">
        <v>23</v>
      </c>
      <c r="F67" s="37" t="s">
        <v>134</v>
      </c>
      <c r="G67" s="130"/>
      <c r="H67" s="280"/>
      <c r="I67" s="280"/>
      <c r="J67" s="280"/>
      <c r="K67" s="280"/>
      <c r="L67" s="333" t="e">
        <f t="shared" si="1"/>
        <v>#DIV/0!</v>
      </c>
    </row>
    <row r="68" spans="1:12" ht="22.5" hidden="1" customHeight="1" x14ac:dyDescent="0.25">
      <c r="A68" s="28"/>
      <c r="B68" s="131" t="s">
        <v>161</v>
      </c>
      <c r="C68" s="37" t="s">
        <v>40</v>
      </c>
      <c r="D68" s="37" t="s">
        <v>76</v>
      </c>
      <c r="E68" s="37" t="s">
        <v>23</v>
      </c>
      <c r="F68" s="37" t="s">
        <v>162</v>
      </c>
      <c r="G68" s="130"/>
      <c r="H68" s="279"/>
      <c r="I68" s="279"/>
      <c r="J68" s="279"/>
      <c r="K68" s="279"/>
      <c r="L68" s="333" t="e">
        <f t="shared" si="1"/>
        <v>#DIV/0!</v>
      </c>
    </row>
    <row r="69" spans="1:12" ht="30" hidden="1" customHeight="1" x14ac:dyDescent="0.25">
      <c r="A69" s="28"/>
      <c r="B69" s="131" t="s">
        <v>112</v>
      </c>
      <c r="C69" s="37" t="s">
        <v>40</v>
      </c>
      <c r="D69" s="37" t="s">
        <v>76</v>
      </c>
      <c r="E69" s="37" t="s">
        <v>23</v>
      </c>
      <c r="F69" s="37" t="s">
        <v>162</v>
      </c>
      <c r="G69" s="130" t="s">
        <v>113</v>
      </c>
      <c r="H69" s="279"/>
      <c r="I69" s="279"/>
      <c r="J69" s="279"/>
      <c r="K69" s="279"/>
      <c r="L69" s="333" t="e">
        <f t="shared" si="1"/>
        <v>#DIV/0!</v>
      </c>
    </row>
    <row r="70" spans="1:12" s="22" customFormat="1" ht="72" customHeight="1" x14ac:dyDescent="0.25">
      <c r="A70" s="24"/>
      <c r="B70" s="150" t="s">
        <v>166</v>
      </c>
      <c r="C70" s="67" t="s">
        <v>40</v>
      </c>
      <c r="D70" s="67" t="s">
        <v>67</v>
      </c>
      <c r="E70" s="67" t="s">
        <v>23</v>
      </c>
      <c r="F70" s="67" t="s">
        <v>134</v>
      </c>
      <c r="G70" s="151"/>
      <c r="H70" s="280">
        <f>H73</f>
        <v>30</v>
      </c>
      <c r="I70" s="280">
        <f t="shared" ref="I70:K70" si="25">I73</f>
        <v>30</v>
      </c>
      <c r="J70" s="280">
        <f t="shared" si="25"/>
        <v>100</v>
      </c>
      <c r="K70" s="280">
        <f t="shared" si="25"/>
        <v>30</v>
      </c>
      <c r="L70" s="333">
        <f t="shared" si="1"/>
        <v>100</v>
      </c>
    </row>
    <row r="71" spans="1:12" ht="30" customHeight="1" x14ac:dyDescent="0.25">
      <c r="A71" s="28"/>
      <c r="B71" s="149" t="s">
        <v>167</v>
      </c>
      <c r="C71" s="37" t="s">
        <v>40</v>
      </c>
      <c r="D71" s="37" t="s">
        <v>76</v>
      </c>
      <c r="E71" s="37" t="s">
        <v>23</v>
      </c>
      <c r="F71" s="37" t="s">
        <v>134</v>
      </c>
      <c r="G71" s="130"/>
      <c r="H71" s="279">
        <f>H72</f>
        <v>30</v>
      </c>
      <c r="I71" s="279">
        <f t="shared" ref="I71:K72" si="26">I72</f>
        <v>30</v>
      </c>
      <c r="J71" s="279">
        <f t="shared" si="26"/>
        <v>100</v>
      </c>
      <c r="K71" s="279">
        <f t="shared" si="26"/>
        <v>30</v>
      </c>
      <c r="L71" s="333">
        <f t="shared" si="1"/>
        <v>100</v>
      </c>
    </row>
    <row r="72" spans="1:12" ht="30" customHeight="1" x14ac:dyDescent="0.25">
      <c r="A72" s="28"/>
      <c r="B72" s="149" t="s">
        <v>167</v>
      </c>
      <c r="C72" s="37" t="s">
        <v>40</v>
      </c>
      <c r="D72" s="37" t="s">
        <v>76</v>
      </c>
      <c r="E72" s="37" t="s">
        <v>23</v>
      </c>
      <c r="F72" s="37" t="s">
        <v>162</v>
      </c>
      <c r="G72" s="130"/>
      <c r="H72" s="279">
        <f>H73</f>
        <v>30</v>
      </c>
      <c r="I72" s="279">
        <f t="shared" si="26"/>
        <v>30</v>
      </c>
      <c r="J72" s="279">
        <f t="shared" si="26"/>
        <v>100</v>
      </c>
      <c r="K72" s="279">
        <f t="shared" si="26"/>
        <v>30</v>
      </c>
      <c r="L72" s="333">
        <f t="shared" si="1"/>
        <v>100</v>
      </c>
    </row>
    <row r="73" spans="1:12" ht="44.25" customHeight="1" x14ac:dyDescent="0.25">
      <c r="A73" s="28"/>
      <c r="B73" s="149" t="s">
        <v>112</v>
      </c>
      <c r="C73" s="37" t="s">
        <v>40</v>
      </c>
      <c r="D73" s="37" t="s">
        <v>76</v>
      </c>
      <c r="E73" s="37" t="s">
        <v>23</v>
      </c>
      <c r="F73" s="37" t="s">
        <v>162</v>
      </c>
      <c r="G73" s="130" t="s">
        <v>113</v>
      </c>
      <c r="H73" s="279">
        <f>прил._5!K173</f>
        <v>30</v>
      </c>
      <c r="I73" s="279">
        <f>прил._5!L173</f>
        <v>30</v>
      </c>
      <c r="J73" s="279">
        <f>прил._5!M173</f>
        <v>100</v>
      </c>
      <c r="K73" s="279">
        <v>30</v>
      </c>
      <c r="L73" s="333">
        <f t="shared" si="1"/>
        <v>100</v>
      </c>
    </row>
    <row r="74" spans="1:12" ht="58.5" customHeight="1" x14ac:dyDescent="0.25">
      <c r="A74" s="28"/>
      <c r="B74" s="253" t="s">
        <v>205</v>
      </c>
      <c r="C74" s="67" t="s">
        <v>41</v>
      </c>
      <c r="D74" s="67" t="s">
        <v>67</v>
      </c>
      <c r="E74" s="67" t="s">
        <v>23</v>
      </c>
      <c r="F74" s="67" t="s">
        <v>134</v>
      </c>
      <c r="G74" s="151"/>
      <c r="H74" s="280">
        <f>H75</f>
        <v>5</v>
      </c>
      <c r="I74" s="280">
        <f t="shared" ref="I74:K74" si="27">I75</f>
        <v>5</v>
      </c>
      <c r="J74" s="280">
        <f t="shared" si="27"/>
        <v>100</v>
      </c>
      <c r="K74" s="280">
        <f t="shared" si="27"/>
        <v>5</v>
      </c>
      <c r="L74" s="333">
        <f t="shared" si="1"/>
        <v>100</v>
      </c>
    </row>
    <row r="75" spans="1:12" ht="30.75" customHeight="1" x14ac:dyDescent="0.25">
      <c r="A75" s="28"/>
      <c r="B75" s="147" t="s">
        <v>192</v>
      </c>
      <c r="C75" s="212" t="s">
        <v>41</v>
      </c>
      <c r="D75" s="212" t="s">
        <v>76</v>
      </c>
      <c r="E75" s="212" t="s">
        <v>23</v>
      </c>
      <c r="F75" s="212" t="s">
        <v>134</v>
      </c>
      <c r="G75" s="130"/>
      <c r="H75" s="279">
        <f>H77</f>
        <v>5</v>
      </c>
      <c r="I75" s="279">
        <f t="shared" ref="I75:K75" si="28">I77</f>
        <v>5</v>
      </c>
      <c r="J75" s="279">
        <f t="shared" si="28"/>
        <v>100</v>
      </c>
      <c r="K75" s="279">
        <f t="shared" si="28"/>
        <v>5</v>
      </c>
      <c r="L75" s="333">
        <f t="shared" ref="L75:L138" si="29">K75*100/H75</f>
        <v>100</v>
      </c>
    </row>
    <row r="76" spans="1:12" ht="69.75" customHeight="1" x14ac:dyDescent="0.25">
      <c r="A76" s="28"/>
      <c r="B76" s="254" t="s">
        <v>194</v>
      </c>
      <c r="C76" s="212" t="s">
        <v>41</v>
      </c>
      <c r="D76" s="212" t="s">
        <v>76</v>
      </c>
      <c r="E76" s="212" t="s">
        <v>23</v>
      </c>
      <c r="F76" s="212" t="s">
        <v>193</v>
      </c>
      <c r="G76" s="130"/>
      <c r="H76" s="279">
        <f>H77</f>
        <v>5</v>
      </c>
      <c r="I76" s="279">
        <f t="shared" ref="I76:K76" si="30">I77</f>
        <v>5</v>
      </c>
      <c r="J76" s="279">
        <f t="shared" si="30"/>
        <v>100</v>
      </c>
      <c r="K76" s="279">
        <f t="shared" si="30"/>
        <v>5</v>
      </c>
      <c r="L76" s="333">
        <f t="shared" si="29"/>
        <v>100</v>
      </c>
    </row>
    <row r="77" spans="1:12" ht="32.25" customHeight="1" x14ac:dyDescent="0.25">
      <c r="A77" s="28"/>
      <c r="B77" s="255" t="s">
        <v>81</v>
      </c>
      <c r="C77" s="37" t="s">
        <v>41</v>
      </c>
      <c r="D77" s="37" t="s">
        <v>76</v>
      </c>
      <c r="E77" s="37" t="s">
        <v>23</v>
      </c>
      <c r="F77" s="37" t="s">
        <v>193</v>
      </c>
      <c r="G77" s="130" t="s">
        <v>82</v>
      </c>
      <c r="H77" s="279">
        <f>прил._5!K65</f>
        <v>5</v>
      </c>
      <c r="I77" s="279">
        <f>прил._5!L65</f>
        <v>5</v>
      </c>
      <c r="J77" s="279">
        <f>прил._5!M65</f>
        <v>100</v>
      </c>
      <c r="K77" s="279">
        <v>5</v>
      </c>
      <c r="L77" s="333">
        <f t="shared" si="29"/>
        <v>100</v>
      </c>
    </row>
    <row r="78" spans="1:12" ht="33" hidden="1" customHeight="1" x14ac:dyDescent="0.25">
      <c r="A78" s="28"/>
      <c r="B78" s="288" t="s">
        <v>285</v>
      </c>
      <c r="C78" s="67" t="s">
        <v>46</v>
      </c>
      <c r="D78" s="67" t="s">
        <v>67</v>
      </c>
      <c r="E78" s="67" t="s">
        <v>23</v>
      </c>
      <c r="F78" s="67" t="s">
        <v>134</v>
      </c>
      <c r="G78" s="299"/>
      <c r="H78" s="280">
        <f>H79</f>
        <v>0</v>
      </c>
      <c r="I78" s="280">
        <f t="shared" ref="I78:K80" si="31">I79</f>
        <v>0</v>
      </c>
      <c r="J78" s="280" t="e">
        <f t="shared" si="31"/>
        <v>#DIV/0!</v>
      </c>
      <c r="K78" s="280">
        <f t="shared" si="31"/>
        <v>0</v>
      </c>
      <c r="L78" s="333" t="e">
        <f t="shared" si="29"/>
        <v>#DIV/0!</v>
      </c>
    </row>
    <row r="79" spans="1:12" ht="33" hidden="1" customHeight="1" x14ac:dyDescent="0.25">
      <c r="A79" s="28"/>
      <c r="B79" s="81" t="s">
        <v>286</v>
      </c>
      <c r="C79" s="212" t="s">
        <v>46</v>
      </c>
      <c r="D79" s="212" t="s">
        <v>76</v>
      </c>
      <c r="E79" s="212" t="s">
        <v>23</v>
      </c>
      <c r="F79" s="212" t="s">
        <v>134</v>
      </c>
      <c r="G79" s="166"/>
      <c r="H79" s="279">
        <f>H80</f>
        <v>0</v>
      </c>
      <c r="I79" s="279">
        <f t="shared" si="31"/>
        <v>0</v>
      </c>
      <c r="J79" s="279" t="e">
        <f t="shared" si="31"/>
        <v>#DIV/0!</v>
      </c>
      <c r="K79" s="279">
        <f t="shared" si="31"/>
        <v>0</v>
      </c>
      <c r="L79" s="333" t="e">
        <f t="shared" si="29"/>
        <v>#DIV/0!</v>
      </c>
    </row>
    <row r="80" spans="1:12" ht="33" hidden="1" customHeight="1" x14ac:dyDescent="0.25">
      <c r="A80" s="28"/>
      <c r="B80" s="81" t="s">
        <v>287</v>
      </c>
      <c r="C80" s="212" t="s">
        <v>46</v>
      </c>
      <c r="D80" s="212" t="s">
        <v>76</v>
      </c>
      <c r="E80" s="212" t="s">
        <v>22</v>
      </c>
      <c r="F80" s="212" t="s">
        <v>284</v>
      </c>
      <c r="G80" s="166"/>
      <c r="H80" s="279">
        <f>H81</f>
        <v>0</v>
      </c>
      <c r="I80" s="279">
        <f t="shared" si="31"/>
        <v>0</v>
      </c>
      <c r="J80" s="279" t="e">
        <f t="shared" si="31"/>
        <v>#DIV/0!</v>
      </c>
      <c r="K80" s="279">
        <f t="shared" si="31"/>
        <v>0</v>
      </c>
      <c r="L80" s="333" t="e">
        <f t="shared" si="29"/>
        <v>#DIV/0!</v>
      </c>
    </row>
    <row r="81" spans="1:15" ht="33" hidden="1" customHeight="1" x14ac:dyDescent="0.25">
      <c r="A81" s="28"/>
      <c r="B81" s="81" t="s">
        <v>81</v>
      </c>
      <c r="C81" s="212" t="s">
        <v>46</v>
      </c>
      <c r="D81" s="212" t="s">
        <v>76</v>
      </c>
      <c r="E81" s="212" t="s">
        <v>22</v>
      </c>
      <c r="F81" s="212" t="s">
        <v>284</v>
      </c>
      <c r="G81" s="166" t="s">
        <v>82</v>
      </c>
      <c r="H81" s="279">
        <f>прил._5!K89</f>
        <v>0</v>
      </c>
      <c r="I81" s="279">
        <f>прил._5!L89</f>
        <v>0</v>
      </c>
      <c r="J81" s="279" t="e">
        <f>прил._5!M89</f>
        <v>#DIV/0!</v>
      </c>
      <c r="K81" s="279">
        <f>прил._5!N89</f>
        <v>0</v>
      </c>
      <c r="L81" s="333" t="e">
        <f t="shared" si="29"/>
        <v>#DIV/0!</v>
      </c>
    </row>
    <row r="82" spans="1:15" ht="65.25" customHeight="1" x14ac:dyDescent="0.25">
      <c r="A82" s="21"/>
      <c r="B82" s="118" t="str">
        <f>прил._5!B113</f>
        <v>Муниципальная программа "Информационное общество Северского района в Новодмитриевском сельском поселении на 2021-2023 годы"</v>
      </c>
      <c r="C82" s="107" t="s">
        <v>101</v>
      </c>
      <c r="D82" s="107" t="s">
        <v>67</v>
      </c>
      <c r="E82" s="107" t="s">
        <v>23</v>
      </c>
      <c r="F82" s="107" t="s">
        <v>134</v>
      </c>
      <c r="G82" s="107"/>
      <c r="H82" s="280">
        <f>H83+H86</f>
        <v>221.39999999999998</v>
      </c>
      <c r="I82" s="280">
        <f t="shared" ref="I82:K82" si="32">I83+I86</f>
        <v>174.5</v>
      </c>
      <c r="J82" s="280">
        <f t="shared" si="32"/>
        <v>155.49736408566724</v>
      </c>
      <c r="K82" s="280">
        <f t="shared" si="32"/>
        <v>174.5</v>
      </c>
      <c r="L82" s="333">
        <f t="shared" si="29"/>
        <v>78.816621499548333</v>
      </c>
    </row>
    <row r="83" spans="1:15" ht="22.5" customHeight="1" x14ac:dyDescent="0.25">
      <c r="A83" s="21"/>
      <c r="B83" s="114" t="s">
        <v>121</v>
      </c>
      <c r="C83" s="25" t="s">
        <v>101</v>
      </c>
      <c r="D83" s="25" t="s">
        <v>76</v>
      </c>
      <c r="E83" s="25" t="s">
        <v>23</v>
      </c>
      <c r="F83" s="25" t="s">
        <v>134</v>
      </c>
      <c r="G83" s="25"/>
      <c r="H83" s="279">
        <f>H85</f>
        <v>100</v>
      </c>
      <c r="I83" s="279">
        <f t="shared" ref="I83:K83" si="33">I85</f>
        <v>66.7</v>
      </c>
      <c r="J83" s="279">
        <f t="shared" si="33"/>
        <v>66.7</v>
      </c>
      <c r="K83" s="279">
        <f t="shared" si="33"/>
        <v>66.7</v>
      </c>
      <c r="L83" s="333">
        <f t="shared" si="29"/>
        <v>66.7</v>
      </c>
    </row>
    <row r="84" spans="1:15" ht="42.75" customHeight="1" x14ac:dyDescent="0.25">
      <c r="A84" s="21"/>
      <c r="B84" s="20" t="s">
        <v>58</v>
      </c>
      <c r="C84" s="25" t="s">
        <v>101</v>
      </c>
      <c r="D84" s="25" t="s">
        <v>76</v>
      </c>
      <c r="E84" s="25" t="s">
        <v>23</v>
      </c>
      <c r="F84" s="25" t="s">
        <v>141</v>
      </c>
      <c r="G84" s="25"/>
      <c r="H84" s="279">
        <f>H85</f>
        <v>100</v>
      </c>
      <c r="I84" s="279">
        <v>150</v>
      </c>
      <c r="J84" s="279">
        <v>150</v>
      </c>
      <c r="K84" s="279">
        <f>K85</f>
        <v>66.7</v>
      </c>
      <c r="L84" s="333">
        <f t="shared" si="29"/>
        <v>66.7</v>
      </c>
    </row>
    <row r="85" spans="1:15" ht="42.75" customHeight="1" x14ac:dyDescent="0.25">
      <c r="A85" s="21"/>
      <c r="B85" s="115" t="s">
        <v>81</v>
      </c>
      <c r="C85" s="25" t="s">
        <v>101</v>
      </c>
      <c r="D85" s="25" t="s">
        <v>76</v>
      </c>
      <c r="E85" s="25" t="s">
        <v>23</v>
      </c>
      <c r="F85" s="25" t="s">
        <v>141</v>
      </c>
      <c r="G85" s="25" t="s">
        <v>82</v>
      </c>
      <c r="H85" s="279">
        <f>прил._5!K185</f>
        <v>100</v>
      </c>
      <c r="I85" s="279">
        <f>прил._5!L185</f>
        <v>66.7</v>
      </c>
      <c r="J85" s="279">
        <f>прил._5!M185</f>
        <v>66.7</v>
      </c>
      <c r="K85" s="279">
        <v>66.7</v>
      </c>
      <c r="L85" s="333">
        <f t="shared" si="29"/>
        <v>66.7</v>
      </c>
    </row>
    <row r="86" spans="1:15" ht="37.5" customHeight="1" x14ac:dyDescent="0.25">
      <c r="A86" s="23"/>
      <c r="B86" s="114" t="s">
        <v>248</v>
      </c>
      <c r="C86" s="25" t="s">
        <v>101</v>
      </c>
      <c r="D86" s="25" t="s">
        <v>69</v>
      </c>
      <c r="E86" s="25" t="s">
        <v>23</v>
      </c>
      <c r="F86" s="25" t="s">
        <v>134</v>
      </c>
      <c r="G86" s="25"/>
      <c r="H86" s="279">
        <f>H87</f>
        <v>121.39999999999998</v>
      </c>
      <c r="I86" s="279">
        <f t="shared" ref="I86:K87" si="34">I87</f>
        <v>107.8</v>
      </c>
      <c r="J86" s="279">
        <f t="shared" si="34"/>
        <v>88.797364085667226</v>
      </c>
      <c r="K86" s="279">
        <f t="shared" si="34"/>
        <v>107.8</v>
      </c>
      <c r="L86" s="333">
        <f t="shared" si="29"/>
        <v>88.797364085667226</v>
      </c>
      <c r="M86" s="33"/>
      <c r="N86" s="33"/>
      <c r="O86" s="33"/>
    </row>
    <row r="87" spans="1:15" ht="30" x14ac:dyDescent="0.25">
      <c r="A87" s="23"/>
      <c r="B87" s="20" t="s">
        <v>58</v>
      </c>
      <c r="C87" s="25" t="s">
        <v>101</v>
      </c>
      <c r="D87" s="25" t="s">
        <v>69</v>
      </c>
      <c r="E87" s="25" t="s">
        <v>23</v>
      </c>
      <c r="F87" s="25" t="s">
        <v>142</v>
      </c>
      <c r="G87" s="25"/>
      <c r="H87" s="279">
        <f>H88</f>
        <v>121.39999999999998</v>
      </c>
      <c r="I87" s="279">
        <f t="shared" si="34"/>
        <v>107.8</v>
      </c>
      <c r="J87" s="279">
        <f t="shared" si="34"/>
        <v>88.797364085667226</v>
      </c>
      <c r="K87" s="279">
        <f t="shared" si="34"/>
        <v>107.8</v>
      </c>
      <c r="L87" s="333">
        <f t="shared" si="29"/>
        <v>88.797364085667226</v>
      </c>
      <c r="M87" s="33"/>
      <c r="N87" s="33"/>
      <c r="O87" s="33"/>
    </row>
    <row r="88" spans="1:15" ht="27.75" customHeight="1" x14ac:dyDescent="0.25">
      <c r="A88" s="23"/>
      <c r="B88" s="115" t="s">
        <v>81</v>
      </c>
      <c r="C88" s="25" t="s">
        <v>101</v>
      </c>
      <c r="D88" s="25" t="s">
        <v>69</v>
      </c>
      <c r="E88" s="25" t="s">
        <v>23</v>
      </c>
      <c r="F88" s="25" t="s">
        <v>142</v>
      </c>
      <c r="G88" s="25" t="s">
        <v>82</v>
      </c>
      <c r="H88" s="279">
        <f>прил._5!K116</f>
        <v>121.39999999999998</v>
      </c>
      <c r="I88" s="279">
        <f>прил._5!L116</f>
        <v>107.8</v>
      </c>
      <c r="J88" s="279">
        <f>прил._5!M116</f>
        <v>88.797364085667226</v>
      </c>
      <c r="K88" s="279">
        <v>107.8</v>
      </c>
      <c r="L88" s="333">
        <f t="shared" si="29"/>
        <v>88.797364085667226</v>
      </c>
      <c r="M88" s="33"/>
      <c r="N88" s="33"/>
      <c r="O88" s="33"/>
    </row>
    <row r="89" spans="1:15" ht="56.25" hidden="1" customHeight="1" x14ac:dyDescent="0.25">
      <c r="A89" s="23"/>
      <c r="B89" s="117" t="s">
        <v>249</v>
      </c>
      <c r="C89" s="107" t="s">
        <v>97</v>
      </c>
      <c r="D89" s="107" t="s">
        <v>67</v>
      </c>
      <c r="E89" s="107"/>
      <c r="F89" s="107" t="s">
        <v>134</v>
      </c>
      <c r="G89" s="107"/>
      <c r="H89" s="280">
        <f>H92</f>
        <v>0</v>
      </c>
      <c r="I89" s="280">
        <f t="shared" ref="I89:K89" si="35">I92</f>
        <v>0</v>
      </c>
      <c r="J89" s="280" t="e">
        <f t="shared" si="35"/>
        <v>#DIV/0!</v>
      </c>
      <c r="K89" s="280">
        <f t="shared" si="35"/>
        <v>0</v>
      </c>
      <c r="L89" s="333" t="e">
        <f t="shared" si="29"/>
        <v>#DIV/0!</v>
      </c>
    </row>
    <row r="90" spans="1:15" ht="39" hidden="1" customHeight="1" x14ac:dyDescent="0.25">
      <c r="A90" s="23"/>
      <c r="B90" s="256" t="s">
        <v>250</v>
      </c>
      <c r="C90" s="25" t="s">
        <v>97</v>
      </c>
      <c r="D90" s="25" t="s">
        <v>76</v>
      </c>
      <c r="E90" s="25"/>
      <c r="F90" s="25" t="s">
        <v>134</v>
      </c>
      <c r="G90" s="25"/>
      <c r="H90" s="279">
        <f>H92</f>
        <v>0</v>
      </c>
      <c r="I90" s="279">
        <f t="shared" ref="I90:K90" si="36">I92</f>
        <v>0</v>
      </c>
      <c r="J90" s="279" t="e">
        <f t="shared" si="36"/>
        <v>#DIV/0!</v>
      </c>
      <c r="K90" s="279">
        <f t="shared" si="36"/>
        <v>0</v>
      </c>
      <c r="L90" s="333" t="e">
        <f t="shared" si="29"/>
        <v>#DIV/0!</v>
      </c>
    </row>
    <row r="91" spans="1:15" ht="51.75" hidden="1" customHeight="1" x14ac:dyDescent="0.25">
      <c r="A91" s="23"/>
      <c r="B91" s="114" t="s">
        <v>251</v>
      </c>
      <c r="C91" s="25" t="s">
        <v>97</v>
      </c>
      <c r="D91" s="25" t="s">
        <v>76</v>
      </c>
      <c r="E91" s="25"/>
      <c r="F91" s="25" t="s">
        <v>156</v>
      </c>
      <c r="G91" s="25"/>
      <c r="H91" s="279">
        <f>H92</f>
        <v>0</v>
      </c>
      <c r="I91" s="279">
        <f t="shared" ref="I91:K91" si="37">I92</f>
        <v>0</v>
      </c>
      <c r="J91" s="279" t="e">
        <f t="shared" si="37"/>
        <v>#DIV/0!</v>
      </c>
      <c r="K91" s="279">
        <f t="shared" si="37"/>
        <v>0</v>
      </c>
      <c r="L91" s="333" t="e">
        <f t="shared" si="29"/>
        <v>#DIV/0!</v>
      </c>
    </row>
    <row r="92" spans="1:15" ht="33" hidden="1" customHeight="1" x14ac:dyDescent="0.25">
      <c r="A92" s="23"/>
      <c r="B92" s="115" t="s">
        <v>81</v>
      </c>
      <c r="C92" s="25" t="s">
        <v>97</v>
      </c>
      <c r="D92" s="25" t="s">
        <v>76</v>
      </c>
      <c r="E92" s="25"/>
      <c r="F92" s="25" t="s">
        <v>156</v>
      </c>
      <c r="G92" s="25" t="s">
        <v>82</v>
      </c>
      <c r="H92" s="279">
        <f>прил._5!K121</f>
        <v>0</v>
      </c>
      <c r="I92" s="279">
        <f>прил._5!L121</f>
        <v>0</v>
      </c>
      <c r="J92" s="279" t="e">
        <f>прил._5!M121</f>
        <v>#DIV/0!</v>
      </c>
      <c r="K92" s="279">
        <f>прил._5!N121</f>
        <v>0</v>
      </c>
      <c r="L92" s="333" t="e">
        <f t="shared" si="29"/>
        <v>#DIV/0!</v>
      </c>
    </row>
    <row r="93" spans="1:15" ht="57.75" customHeight="1" x14ac:dyDescent="0.25">
      <c r="A93" s="21"/>
      <c r="B93" s="117" t="str">
        <f>прил._5!B124</f>
        <v>Муниципальная программа "Развитие жилищно-коммунальной инфраструктуры в Новодмитриевском сельском поселении на 2021-2023 годы"</v>
      </c>
      <c r="C93" s="107" t="s">
        <v>102</v>
      </c>
      <c r="D93" s="107" t="s">
        <v>67</v>
      </c>
      <c r="E93" s="107" t="s">
        <v>23</v>
      </c>
      <c r="F93" s="107" t="s">
        <v>134</v>
      </c>
      <c r="G93" s="107"/>
      <c r="H93" s="280">
        <f>H111+H108</f>
        <v>7118.5</v>
      </c>
      <c r="I93" s="280">
        <f t="shared" ref="I93:K93" si="38">I111+I108</f>
        <v>6427.7999999999993</v>
      </c>
      <c r="J93" s="280">
        <f t="shared" si="38"/>
        <v>3582.0061757063081</v>
      </c>
      <c r="K93" s="280">
        <f t="shared" si="38"/>
        <v>6410.2</v>
      </c>
      <c r="L93" s="333">
        <f t="shared" si="29"/>
        <v>90.049870056894008</v>
      </c>
    </row>
    <row r="94" spans="1:15" ht="30" x14ac:dyDescent="0.25">
      <c r="A94" s="23"/>
      <c r="B94" s="116" t="s">
        <v>103</v>
      </c>
      <c r="C94" s="25" t="s">
        <v>102</v>
      </c>
      <c r="D94" s="25" t="s">
        <v>69</v>
      </c>
      <c r="E94" s="25" t="s">
        <v>23</v>
      </c>
      <c r="F94" s="25" t="s">
        <v>134</v>
      </c>
      <c r="G94" s="25"/>
      <c r="H94" s="279">
        <f>H110+H108</f>
        <v>7118.5</v>
      </c>
      <c r="I94" s="279">
        <f t="shared" ref="I94:K94" si="39">I110+I108</f>
        <v>6427.7999999999993</v>
      </c>
      <c r="J94" s="279">
        <f t="shared" si="39"/>
        <v>3582.0061757063081</v>
      </c>
      <c r="K94" s="279">
        <f t="shared" si="39"/>
        <v>6410.2</v>
      </c>
      <c r="L94" s="333">
        <f t="shared" si="29"/>
        <v>90.049870056894008</v>
      </c>
    </row>
    <row r="95" spans="1:15" ht="30" hidden="1" x14ac:dyDescent="0.25">
      <c r="A95" s="23"/>
      <c r="B95" s="116" t="s">
        <v>47</v>
      </c>
      <c r="C95" s="25" t="s">
        <v>102</v>
      </c>
      <c r="D95" s="25" t="s">
        <v>69</v>
      </c>
      <c r="E95" s="25"/>
      <c r="F95" s="25" t="s">
        <v>157</v>
      </c>
      <c r="G95" s="25"/>
      <c r="H95" s="279">
        <f>H96+H97</f>
        <v>0</v>
      </c>
      <c r="I95" s="279">
        <f t="shared" ref="I95:K95" si="40">I96+I97</f>
        <v>0</v>
      </c>
      <c r="J95" s="279">
        <f t="shared" si="40"/>
        <v>0</v>
      </c>
      <c r="K95" s="279">
        <f t="shared" si="40"/>
        <v>0</v>
      </c>
      <c r="L95" s="333" t="e">
        <f t="shared" si="29"/>
        <v>#DIV/0!</v>
      </c>
    </row>
    <row r="96" spans="1:15" ht="33" hidden="1" customHeight="1" x14ac:dyDescent="0.25">
      <c r="A96" s="23"/>
      <c r="B96" s="114" t="s">
        <v>81</v>
      </c>
      <c r="C96" s="25" t="s">
        <v>102</v>
      </c>
      <c r="D96" s="25" t="s">
        <v>69</v>
      </c>
      <c r="E96" s="25"/>
      <c r="F96" s="25" t="s">
        <v>157</v>
      </c>
      <c r="G96" s="25" t="s">
        <v>82</v>
      </c>
      <c r="H96" s="279">
        <v>0</v>
      </c>
      <c r="I96" s="279">
        <v>0</v>
      </c>
      <c r="J96" s="279">
        <v>0</v>
      </c>
      <c r="K96" s="279">
        <v>0</v>
      </c>
      <c r="L96" s="333" t="e">
        <f t="shared" si="29"/>
        <v>#DIV/0!</v>
      </c>
    </row>
    <row r="97" spans="1:12" ht="27.75" hidden="1" customHeight="1" x14ac:dyDescent="0.25">
      <c r="A97" s="23"/>
      <c r="B97" s="114" t="s">
        <v>83</v>
      </c>
      <c r="C97" s="25" t="s">
        <v>102</v>
      </c>
      <c r="D97" s="25" t="s">
        <v>69</v>
      </c>
      <c r="E97" s="25"/>
      <c r="F97" s="25" t="s">
        <v>157</v>
      </c>
      <c r="G97" s="25" t="s">
        <v>84</v>
      </c>
      <c r="H97" s="279">
        <v>0</v>
      </c>
      <c r="I97" s="279">
        <v>0</v>
      </c>
      <c r="J97" s="279">
        <v>0</v>
      </c>
      <c r="K97" s="279">
        <v>0</v>
      </c>
      <c r="L97" s="333" t="e">
        <f t="shared" si="29"/>
        <v>#DIV/0!</v>
      </c>
    </row>
    <row r="98" spans="1:12" ht="28.5" hidden="1" customHeight="1" x14ac:dyDescent="0.25">
      <c r="A98" s="23"/>
      <c r="B98" s="114" t="s">
        <v>105</v>
      </c>
      <c r="C98" s="25" t="s">
        <v>102</v>
      </c>
      <c r="D98" s="25" t="s">
        <v>87</v>
      </c>
      <c r="E98" s="25"/>
      <c r="F98" s="25" t="s">
        <v>134</v>
      </c>
      <c r="G98" s="25"/>
      <c r="H98" s="279">
        <f>H99+H102</f>
        <v>0</v>
      </c>
      <c r="I98" s="279">
        <f t="shared" ref="I98:K98" si="41">I99+I102</f>
        <v>0</v>
      </c>
      <c r="J98" s="279">
        <f t="shared" si="41"/>
        <v>0</v>
      </c>
      <c r="K98" s="279">
        <f t="shared" si="41"/>
        <v>0</v>
      </c>
      <c r="L98" s="333" t="e">
        <f t="shared" si="29"/>
        <v>#DIV/0!</v>
      </c>
    </row>
    <row r="99" spans="1:12" ht="32.25" hidden="1" customHeight="1" x14ac:dyDescent="0.25">
      <c r="A99" s="23"/>
      <c r="B99" s="116" t="s">
        <v>104</v>
      </c>
      <c r="C99" s="25" t="s">
        <v>102</v>
      </c>
      <c r="D99" s="25" t="s">
        <v>87</v>
      </c>
      <c r="E99" s="25"/>
      <c r="F99" s="25" t="s">
        <v>143</v>
      </c>
      <c r="G99" s="25"/>
      <c r="H99" s="279">
        <f>H100+H101</f>
        <v>0</v>
      </c>
      <c r="I99" s="279">
        <f t="shared" ref="I99:K99" si="42">I100+I101</f>
        <v>0</v>
      </c>
      <c r="J99" s="279">
        <f t="shared" si="42"/>
        <v>0</v>
      </c>
      <c r="K99" s="279">
        <f t="shared" si="42"/>
        <v>0</v>
      </c>
      <c r="L99" s="333" t="e">
        <f t="shared" si="29"/>
        <v>#DIV/0!</v>
      </c>
    </row>
    <row r="100" spans="1:12" ht="29.25" hidden="1" customHeight="1" x14ac:dyDescent="0.25">
      <c r="A100" s="23"/>
      <c r="B100" s="114" t="s">
        <v>81</v>
      </c>
      <c r="C100" s="25" t="s">
        <v>102</v>
      </c>
      <c r="D100" s="25" t="s">
        <v>87</v>
      </c>
      <c r="E100" s="25"/>
      <c r="F100" s="25" t="s">
        <v>143</v>
      </c>
      <c r="G100" s="25" t="s">
        <v>82</v>
      </c>
      <c r="H100" s="279">
        <v>0</v>
      </c>
      <c r="I100" s="279">
        <v>0</v>
      </c>
      <c r="J100" s="279">
        <v>0</v>
      </c>
      <c r="K100" s="279">
        <v>0</v>
      </c>
      <c r="L100" s="333" t="e">
        <f t="shared" si="29"/>
        <v>#DIV/0!</v>
      </c>
    </row>
    <row r="101" spans="1:12" ht="13.5" hidden="1" customHeight="1" x14ac:dyDescent="0.25">
      <c r="A101" s="23"/>
      <c r="B101" s="114" t="s">
        <v>83</v>
      </c>
      <c r="C101" s="25" t="s">
        <v>102</v>
      </c>
      <c r="D101" s="25" t="s">
        <v>87</v>
      </c>
      <c r="E101" s="25"/>
      <c r="F101" s="25" t="s">
        <v>143</v>
      </c>
      <c r="G101" s="25" t="s">
        <v>84</v>
      </c>
      <c r="H101" s="279">
        <v>0</v>
      </c>
      <c r="I101" s="279">
        <v>0</v>
      </c>
      <c r="J101" s="279">
        <v>0</v>
      </c>
      <c r="K101" s="279">
        <v>0</v>
      </c>
      <c r="L101" s="333" t="e">
        <f t="shared" si="29"/>
        <v>#DIV/0!</v>
      </c>
    </row>
    <row r="102" spans="1:12" ht="16.5" hidden="1" customHeight="1" x14ac:dyDescent="0.25">
      <c r="A102" s="23"/>
      <c r="B102" s="116" t="s">
        <v>47</v>
      </c>
      <c r="C102" s="25" t="s">
        <v>102</v>
      </c>
      <c r="D102" s="25" t="s">
        <v>87</v>
      </c>
      <c r="E102" s="25"/>
      <c r="F102" s="25" t="s">
        <v>157</v>
      </c>
      <c r="G102" s="25"/>
      <c r="H102" s="279">
        <f>H103+H104</f>
        <v>0</v>
      </c>
      <c r="I102" s="279">
        <f t="shared" ref="I102:K102" si="43">I103+I104</f>
        <v>0</v>
      </c>
      <c r="J102" s="279">
        <f t="shared" si="43"/>
        <v>0</v>
      </c>
      <c r="K102" s="279">
        <f t="shared" si="43"/>
        <v>0</v>
      </c>
      <c r="L102" s="333" t="e">
        <f t="shared" si="29"/>
        <v>#DIV/0!</v>
      </c>
    </row>
    <row r="103" spans="1:12" ht="12" hidden="1" customHeight="1" x14ac:dyDescent="0.25">
      <c r="A103" s="23"/>
      <c r="B103" s="114" t="s">
        <v>81</v>
      </c>
      <c r="C103" s="25" t="s">
        <v>102</v>
      </c>
      <c r="D103" s="25" t="s">
        <v>87</v>
      </c>
      <c r="E103" s="25"/>
      <c r="F103" s="25" t="s">
        <v>157</v>
      </c>
      <c r="G103" s="25" t="s">
        <v>82</v>
      </c>
      <c r="H103" s="279">
        <v>0</v>
      </c>
      <c r="I103" s="279">
        <v>0</v>
      </c>
      <c r="J103" s="279">
        <v>0</v>
      </c>
      <c r="K103" s="279">
        <v>0</v>
      </c>
      <c r="L103" s="333" t="e">
        <f t="shared" si="29"/>
        <v>#DIV/0!</v>
      </c>
    </row>
    <row r="104" spans="1:12" ht="1.5" hidden="1" customHeight="1" x14ac:dyDescent="0.25">
      <c r="A104" s="23"/>
      <c r="B104" s="114" t="s">
        <v>83</v>
      </c>
      <c r="C104" s="25" t="s">
        <v>102</v>
      </c>
      <c r="D104" s="25" t="s">
        <v>87</v>
      </c>
      <c r="E104" s="25"/>
      <c r="F104" s="25" t="s">
        <v>157</v>
      </c>
      <c r="G104" s="25" t="s">
        <v>84</v>
      </c>
      <c r="H104" s="279">
        <v>0</v>
      </c>
      <c r="I104" s="279">
        <v>0</v>
      </c>
      <c r="J104" s="279">
        <v>0</v>
      </c>
      <c r="K104" s="279">
        <v>0</v>
      </c>
      <c r="L104" s="333" t="e">
        <f t="shared" si="29"/>
        <v>#DIV/0!</v>
      </c>
    </row>
    <row r="105" spans="1:12" ht="18" hidden="1" customHeight="1" x14ac:dyDescent="0.25">
      <c r="A105" s="23"/>
      <c r="B105" s="119" t="s">
        <v>124</v>
      </c>
      <c r="C105" s="25" t="s">
        <v>102</v>
      </c>
      <c r="D105" s="25" t="s">
        <v>69</v>
      </c>
      <c r="E105" s="25" t="s">
        <v>23</v>
      </c>
      <c r="F105" s="25" t="s">
        <v>144</v>
      </c>
      <c r="G105" s="25"/>
      <c r="H105" s="279">
        <v>0</v>
      </c>
      <c r="I105" s="279">
        <v>0</v>
      </c>
      <c r="J105" s="279">
        <v>0</v>
      </c>
      <c r="K105" s="279">
        <v>0</v>
      </c>
      <c r="L105" s="333" t="e">
        <f t="shared" si="29"/>
        <v>#DIV/0!</v>
      </c>
    </row>
    <row r="106" spans="1:12" ht="16.5" hidden="1" customHeight="1" x14ac:dyDescent="0.25">
      <c r="A106" s="23"/>
      <c r="B106" s="120" t="s">
        <v>83</v>
      </c>
      <c r="C106" s="25" t="s">
        <v>102</v>
      </c>
      <c r="D106" s="25" t="s">
        <v>69</v>
      </c>
      <c r="E106" s="25" t="s">
        <v>23</v>
      </c>
      <c r="F106" s="25" t="s">
        <v>144</v>
      </c>
      <c r="G106" s="25" t="s">
        <v>84</v>
      </c>
      <c r="H106" s="279">
        <v>0</v>
      </c>
      <c r="I106" s="279">
        <v>0</v>
      </c>
      <c r="J106" s="279">
        <v>0</v>
      </c>
      <c r="K106" s="279">
        <v>0</v>
      </c>
      <c r="L106" s="333" t="e">
        <f t="shared" si="29"/>
        <v>#DIV/0!</v>
      </c>
    </row>
    <row r="107" spans="1:12" ht="16.5" hidden="1" customHeight="1" x14ac:dyDescent="0.25">
      <c r="A107" s="23"/>
      <c r="B107" s="116" t="s">
        <v>15</v>
      </c>
      <c r="C107" s="25" t="s">
        <v>102</v>
      </c>
      <c r="D107" s="25" t="s">
        <v>69</v>
      </c>
      <c r="E107" s="25"/>
      <c r="F107" s="25" t="s">
        <v>157</v>
      </c>
      <c r="G107" s="25"/>
      <c r="H107" s="279">
        <f>H110</f>
        <v>3617.4</v>
      </c>
      <c r="I107" s="279">
        <f t="shared" ref="I107:K107" si="44">I110</f>
        <v>2926.7</v>
      </c>
      <c r="J107" s="279">
        <f t="shared" si="44"/>
        <v>80.906175706308403</v>
      </c>
      <c r="K107" s="279">
        <f t="shared" si="44"/>
        <v>2926.7</v>
      </c>
      <c r="L107" s="333">
        <f t="shared" si="29"/>
        <v>80.906175706308403</v>
      </c>
    </row>
    <row r="108" spans="1:12" ht="16.5" customHeight="1" x14ac:dyDescent="0.25">
      <c r="A108" s="23"/>
      <c r="B108" s="321"/>
      <c r="C108" s="25" t="s">
        <v>102</v>
      </c>
      <c r="D108" s="25" t="s">
        <v>69</v>
      </c>
      <c r="E108" s="25" t="s">
        <v>23</v>
      </c>
      <c r="F108" s="25" t="s">
        <v>344</v>
      </c>
      <c r="G108" s="25"/>
      <c r="H108" s="279">
        <f>H109</f>
        <v>3501.1</v>
      </c>
      <c r="I108" s="279">
        <f t="shared" ref="I108:K108" si="45">I109</f>
        <v>3501.1</v>
      </c>
      <c r="J108" s="279">
        <f t="shared" si="45"/>
        <v>3501.1</v>
      </c>
      <c r="K108" s="279">
        <f t="shared" si="45"/>
        <v>3483.5</v>
      </c>
      <c r="L108" s="333">
        <f t="shared" si="29"/>
        <v>99.497300848304818</v>
      </c>
    </row>
    <row r="109" spans="1:12" ht="16.5" customHeight="1" x14ac:dyDescent="0.25">
      <c r="A109" s="23"/>
      <c r="B109" s="114" t="s">
        <v>81</v>
      </c>
      <c r="C109" s="25" t="s">
        <v>102</v>
      </c>
      <c r="D109" s="25" t="s">
        <v>69</v>
      </c>
      <c r="E109" s="25" t="s">
        <v>23</v>
      </c>
      <c r="F109" s="25" t="s">
        <v>344</v>
      </c>
      <c r="G109" s="25" t="s">
        <v>82</v>
      </c>
      <c r="H109" s="279">
        <v>3501.1</v>
      </c>
      <c r="I109" s="279">
        <v>3501.1</v>
      </c>
      <c r="J109" s="279">
        <v>3501.1</v>
      </c>
      <c r="K109" s="279">
        <v>3483.5</v>
      </c>
      <c r="L109" s="333">
        <f t="shared" si="29"/>
        <v>99.497300848304818</v>
      </c>
    </row>
    <row r="110" spans="1:12" ht="28.5" customHeight="1" x14ac:dyDescent="0.25">
      <c r="A110" s="23"/>
      <c r="B110" s="120" t="str">
        <f>прил._5!B128</f>
        <v>Мероприятия в области коммунального хозяйства</v>
      </c>
      <c r="C110" s="25" t="s">
        <v>102</v>
      </c>
      <c r="D110" s="25" t="s">
        <v>69</v>
      </c>
      <c r="E110" s="25" t="s">
        <v>23</v>
      </c>
      <c r="F110" s="25" t="s">
        <v>157</v>
      </c>
      <c r="G110" s="25"/>
      <c r="H110" s="279">
        <f>H111</f>
        <v>3617.4</v>
      </c>
      <c r="I110" s="279">
        <f t="shared" ref="I110:K110" si="46">I111</f>
        <v>2926.7</v>
      </c>
      <c r="J110" s="279">
        <f t="shared" si="46"/>
        <v>80.906175706308403</v>
      </c>
      <c r="K110" s="279">
        <f t="shared" si="46"/>
        <v>2926.7</v>
      </c>
      <c r="L110" s="333">
        <f t="shared" si="29"/>
        <v>80.906175706308403</v>
      </c>
    </row>
    <row r="111" spans="1:12" ht="34.5" customHeight="1" x14ac:dyDescent="0.25">
      <c r="A111" s="23"/>
      <c r="B111" s="114" t="s">
        <v>81</v>
      </c>
      <c r="C111" s="25" t="s">
        <v>102</v>
      </c>
      <c r="D111" s="25" t="s">
        <v>69</v>
      </c>
      <c r="E111" s="25" t="s">
        <v>23</v>
      </c>
      <c r="F111" s="25" t="s">
        <v>157</v>
      </c>
      <c r="G111" s="25" t="s">
        <v>82</v>
      </c>
      <c r="H111" s="279">
        <f>прил._5!K129</f>
        <v>3617.4</v>
      </c>
      <c r="I111" s="279">
        <f>прил._5!L129</f>
        <v>2926.7</v>
      </c>
      <c r="J111" s="279">
        <f>прил._5!M129</f>
        <v>80.906175706308403</v>
      </c>
      <c r="K111" s="279">
        <v>2926.7</v>
      </c>
      <c r="L111" s="333">
        <f t="shared" si="29"/>
        <v>80.906175706308403</v>
      </c>
    </row>
    <row r="112" spans="1:12" ht="56.25" customHeight="1" x14ac:dyDescent="0.25">
      <c r="A112" s="21"/>
      <c r="B112" s="117" t="str">
        <f>прил._5!B131</f>
        <v>Муниципальная программа "Благоустройство территории поселения в Новодмитриевском сельском поселении на 2021-2023 годы"</v>
      </c>
      <c r="C112" s="107" t="s">
        <v>108</v>
      </c>
      <c r="D112" s="107" t="s">
        <v>67</v>
      </c>
      <c r="E112" s="107" t="s">
        <v>23</v>
      </c>
      <c r="F112" s="107" t="s">
        <v>134</v>
      </c>
      <c r="G112" s="107"/>
      <c r="H112" s="280">
        <f>H115+H123+H118+H119</f>
        <v>5821</v>
      </c>
      <c r="I112" s="280">
        <f t="shared" ref="I112:K112" si="47">I115+I123+I118+I119</f>
        <v>5672.2999999999993</v>
      </c>
      <c r="J112" s="280">
        <f t="shared" si="47"/>
        <v>387.56652637441584</v>
      </c>
      <c r="K112" s="280">
        <f t="shared" si="47"/>
        <v>5672.2999999999993</v>
      </c>
      <c r="L112" s="333">
        <f t="shared" si="29"/>
        <v>97.445456107198055</v>
      </c>
    </row>
    <row r="113" spans="1:45" ht="34.5" customHeight="1" x14ac:dyDescent="0.25">
      <c r="A113" s="23"/>
      <c r="B113" s="116" t="s">
        <v>109</v>
      </c>
      <c r="C113" s="25" t="s">
        <v>108</v>
      </c>
      <c r="D113" s="25" t="s">
        <v>76</v>
      </c>
      <c r="E113" s="25" t="s">
        <v>23</v>
      </c>
      <c r="F113" s="25" t="s">
        <v>134</v>
      </c>
      <c r="G113" s="25"/>
      <c r="H113" s="279">
        <f>H115</f>
        <v>290</v>
      </c>
      <c r="I113" s="279">
        <f t="shared" ref="I113:K113" si="48">I115</f>
        <v>282.10000000000002</v>
      </c>
      <c r="J113" s="279">
        <f t="shared" si="48"/>
        <v>97.275862068965523</v>
      </c>
      <c r="K113" s="279">
        <f t="shared" si="48"/>
        <v>282.10000000000002</v>
      </c>
      <c r="L113" s="333">
        <f t="shared" si="29"/>
        <v>97.275862068965523</v>
      </c>
    </row>
    <row r="114" spans="1:45" ht="61.5" customHeight="1" x14ac:dyDescent="0.25">
      <c r="A114" s="23"/>
      <c r="B114" s="20" t="str">
        <f>прил._5!B133</f>
        <v>Подпрограмма «Развитие, содержание и ремонт систем наружного освещения населенных пунктов» на 2021-2023 годы в Новодмитриевском сельском поселении</v>
      </c>
      <c r="C114" s="25" t="s">
        <v>108</v>
      </c>
      <c r="D114" s="25" t="s">
        <v>76</v>
      </c>
      <c r="E114" s="25" t="s">
        <v>23</v>
      </c>
      <c r="F114" s="25" t="s">
        <v>145</v>
      </c>
      <c r="G114" s="25"/>
      <c r="H114" s="279">
        <f>H115</f>
        <v>290</v>
      </c>
      <c r="I114" s="279">
        <f t="shared" ref="I114:K114" si="49">I115</f>
        <v>282.10000000000002</v>
      </c>
      <c r="J114" s="279">
        <f t="shared" si="49"/>
        <v>97.275862068965523</v>
      </c>
      <c r="K114" s="279">
        <f t="shared" si="49"/>
        <v>282.10000000000002</v>
      </c>
      <c r="L114" s="333">
        <f t="shared" si="29"/>
        <v>97.275862068965523</v>
      </c>
    </row>
    <row r="115" spans="1:45" ht="30" x14ac:dyDescent="0.25">
      <c r="A115" s="23"/>
      <c r="B115" s="114" t="s">
        <v>81</v>
      </c>
      <c r="C115" s="25" t="s">
        <v>108</v>
      </c>
      <c r="D115" s="25" t="s">
        <v>76</v>
      </c>
      <c r="E115" s="25" t="s">
        <v>23</v>
      </c>
      <c r="F115" s="25" t="s">
        <v>145</v>
      </c>
      <c r="G115" s="25" t="s">
        <v>82</v>
      </c>
      <c r="H115" s="279">
        <f>прил._5!K134</f>
        <v>290</v>
      </c>
      <c r="I115" s="279">
        <f>прил._5!L134</f>
        <v>282.10000000000002</v>
      </c>
      <c r="J115" s="279">
        <f>прил._5!M134</f>
        <v>97.275862068965523</v>
      </c>
      <c r="K115" s="279">
        <v>282.10000000000002</v>
      </c>
      <c r="L115" s="333">
        <f t="shared" si="29"/>
        <v>97.275862068965523</v>
      </c>
    </row>
    <row r="116" spans="1:45" ht="51.75" customHeight="1" x14ac:dyDescent="0.25">
      <c r="A116" s="23"/>
      <c r="B116" s="27" t="str">
        <f>прил._5!B135</f>
        <v>Подпрограмма «Организация ритуальных услуг и содержание мест захоронения» на 2021-2023 годы в Новодмитриевском сельском поселении</v>
      </c>
      <c r="C116" s="25" t="s">
        <v>108</v>
      </c>
      <c r="D116" s="25" t="s">
        <v>69</v>
      </c>
      <c r="E116" s="25" t="s">
        <v>23</v>
      </c>
      <c r="F116" s="25" t="s">
        <v>134</v>
      </c>
      <c r="G116" s="25"/>
      <c r="H116" s="279">
        <f>H118+H119</f>
        <v>4000.6</v>
      </c>
      <c r="I116" s="279">
        <f t="shared" ref="I116:K116" si="50">I118+I119</f>
        <v>3993.3999999999996</v>
      </c>
      <c r="J116" s="279">
        <f t="shared" si="50"/>
        <v>199.0204081632653</v>
      </c>
      <c r="K116" s="279">
        <f t="shared" si="50"/>
        <v>3993.3999999999996</v>
      </c>
      <c r="L116" s="333">
        <f t="shared" si="29"/>
        <v>99.820026995950599</v>
      </c>
    </row>
    <row r="117" spans="1:45" ht="30.75" customHeight="1" x14ac:dyDescent="0.25">
      <c r="A117" s="23"/>
      <c r="B117" s="114" t="s">
        <v>110</v>
      </c>
      <c r="C117" s="25" t="s">
        <v>108</v>
      </c>
      <c r="D117" s="25" t="s">
        <v>69</v>
      </c>
      <c r="E117" s="25" t="s">
        <v>23</v>
      </c>
      <c r="F117" s="25" t="s">
        <v>146</v>
      </c>
      <c r="G117" s="25"/>
      <c r="H117" s="279">
        <f>H118</f>
        <v>735</v>
      </c>
      <c r="I117" s="279">
        <f t="shared" ref="I117:K117" si="51">I118</f>
        <v>727.8</v>
      </c>
      <c r="J117" s="279">
        <f t="shared" si="51"/>
        <v>99.020408163265301</v>
      </c>
      <c r="K117" s="279">
        <f t="shared" si="51"/>
        <v>727.8</v>
      </c>
      <c r="L117" s="333">
        <f t="shared" si="29"/>
        <v>99.020408163265301</v>
      </c>
    </row>
    <row r="118" spans="1:45" ht="30.75" customHeight="1" x14ac:dyDescent="0.25">
      <c r="A118" s="23"/>
      <c r="B118" s="27" t="s">
        <v>81</v>
      </c>
      <c r="C118" s="322" t="s">
        <v>108</v>
      </c>
      <c r="D118" s="322" t="s">
        <v>69</v>
      </c>
      <c r="E118" s="322" t="s">
        <v>23</v>
      </c>
      <c r="F118" s="322" t="s">
        <v>146</v>
      </c>
      <c r="G118" s="322" t="s">
        <v>82</v>
      </c>
      <c r="H118" s="323">
        <f>прил._5!K137</f>
        <v>735</v>
      </c>
      <c r="I118" s="323">
        <f>прил._5!L137</f>
        <v>727.8</v>
      </c>
      <c r="J118" s="323">
        <f>прил._5!M137</f>
        <v>99.020408163265301</v>
      </c>
      <c r="K118" s="323">
        <v>727.8</v>
      </c>
      <c r="L118" s="333">
        <f t="shared" si="29"/>
        <v>99.020408163265301</v>
      </c>
    </row>
    <row r="119" spans="1:45" ht="30.75" customHeight="1" x14ac:dyDescent="0.25">
      <c r="A119" s="23"/>
      <c r="B119" s="138" t="s">
        <v>347</v>
      </c>
      <c r="C119" s="322" t="s">
        <v>108</v>
      </c>
      <c r="D119" s="322" t="s">
        <v>69</v>
      </c>
      <c r="E119" s="322" t="s">
        <v>23</v>
      </c>
      <c r="F119" s="322" t="s">
        <v>346</v>
      </c>
      <c r="G119" s="25"/>
      <c r="H119" s="279">
        <f>H120</f>
        <v>3265.6</v>
      </c>
      <c r="I119" s="279">
        <f t="shared" ref="I119:K119" si="52">I120</f>
        <v>3265.6</v>
      </c>
      <c r="J119" s="279">
        <f t="shared" si="52"/>
        <v>100</v>
      </c>
      <c r="K119" s="279">
        <f t="shared" si="52"/>
        <v>3265.6</v>
      </c>
      <c r="L119" s="333">
        <f t="shared" si="29"/>
        <v>100</v>
      </c>
    </row>
    <row r="120" spans="1:45" ht="30.75" customHeight="1" x14ac:dyDescent="0.25">
      <c r="A120" s="23"/>
      <c r="B120" s="27" t="s">
        <v>81</v>
      </c>
      <c r="C120" s="322" t="s">
        <v>108</v>
      </c>
      <c r="D120" s="322" t="s">
        <v>69</v>
      </c>
      <c r="E120" s="322" t="s">
        <v>23</v>
      </c>
      <c r="F120" s="322" t="s">
        <v>346</v>
      </c>
      <c r="G120" s="322" t="s">
        <v>82</v>
      </c>
      <c r="H120" s="279">
        <f>прил._5!K139</f>
        <v>3265.6</v>
      </c>
      <c r="I120" s="279">
        <f>прил._5!L139</f>
        <v>3265.6</v>
      </c>
      <c r="J120" s="279">
        <f>прил._5!M139</f>
        <v>100</v>
      </c>
      <c r="K120" s="279">
        <v>3265.6</v>
      </c>
      <c r="L120" s="333">
        <f t="shared" si="29"/>
        <v>100</v>
      </c>
    </row>
    <row r="121" spans="1:45" s="185" customFormat="1" ht="66.75" customHeight="1" x14ac:dyDescent="0.25">
      <c r="A121" s="34"/>
      <c r="B121" s="116" t="str">
        <f>прил._5!B140</f>
        <v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v>
      </c>
      <c r="C121" s="25" t="s">
        <v>108</v>
      </c>
      <c r="D121" s="25" t="s">
        <v>95</v>
      </c>
      <c r="E121" s="25" t="s">
        <v>23</v>
      </c>
      <c r="F121" s="25" t="s">
        <v>134</v>
      </c>
      <c r="G121" s="25"/>
      <c r="H121" s="279">
        <f>H123</f>
        <v>1530.4</v>
      </c>
      <c r="I121" s="279">
        <f t="shared" ref="I121:K121" si="53">I123</f>
        <v>1396.8</v>
      </c>
      <c r="J121" s="279">
        <f t="shared" si="53"/>
        <v>91.270256142185048</v>
      </c>
      <c r="K121" s="279">
        <f t="shared" si="53"/>
        <v>1396.8</v>
      </c>
      <c r="L121" s="333">
        <f t="shared" si="29"/>
        <v>91.270256142185048</v>
      </c>
      <c r="M121" s="72"/>
      <c r="N121" s="72"/>
      <c r="O121" s="72"/>
      <c r="P121" s="72"/>
      <c r="Q121" s="72"/>
      <c r="R121" s="72"/>
      <c r="S121" s="72"/>
      <c r="T121" s="72"/>
      <c r="U121" s="72"/>
      <c r="V121" s="72"/>
      <c r="W121" s="72"/>
      <c r="X121" s="72"/>
      <c r="Y121" s="72"/>
      <c r="Z121" s="72"/>
      <c r="AA121" s="72"/>
      <c r="AB121" s="72"/>
      <c r="AC121" s="72"/>
      <c r="AD121" s="72"/>
      <c r="AE121" s="72"/>
      <c r="AF121" s="72"/>
      <c r="AG121" s="72"/>
      <c r="AH121" s="72"/>
      <c r="AI121" s="72"/>
      <c r="AJ121" s="72"/>
      <c r="AK121" s="72"/>
      <c r="AL121" s="72"/>
      <c r="AM121" s="72"/>
      <c r="AN121" s="72"/>
      <c r="AO121" s="72"/>
      <c r="AP121" s="72"/>
      <c r="AQ121" s="72"/>
      <c r="AR121" s="72"/>
      <c r="AS121" s="72"/>
    </row>
    <row r="122" spans="1:45" ht="35.25" customHeight="1" x14ac:dyDescent="0.25">
      <c r="A122" s="23"/>
      <c r="B122" s="114" t="s">
        <v>111</v>
      </c>
      <c r="C122" s="25" t="s">
        <v>108</v>
      </c>
      <c r="D122" s="25" t="s">
        <v>95</v>
      </c>
      <c r="E122" s="25" t="s">
        <v>23</v>
      </c>
      <c r="F122" s="25" t="s">
        <v>147</v>
      </c>
      <c r="G122" s="25"/>
      <c r="H122" s="279">
        <f>H121</f>
        <v>1530.4</v>
      </c>
      <c r="I122" s="279">
        <f t="shared" ref="I122:K122" si="54">I121</f>
        <v>1396.8</v>
      </c>
      <c r="J122" s="279">
        <f t="shared" si="54"/>
        <v>91.270256142185048</v>
      </c>
      <c r="K122" s="279">
        <f t="shared" si="54"/>
        <v>1396.8</v>
      </c>
      <c r="L122" s="333">
        <f t="shared" si="29"/>
        <v>91.270256142185048</v>
      </c>
    </row>
    <row r="123" spans="1:45" ht="29.25" customHeight="1" x14ac:dyDescent="0.25">
      <c r="A123" s="23"/>
      <c r="B123" s="114" t="s">
        <v>81</v>
      </c>
      <c r="C123" s="25" t="s">
        <v>108</v>
      </c>
      <c r="D123" s="25" t="s">
        <v>95</v>
      </c>
      <c r="E123" s="25" t="s">
        <v>23</v>
      </c>
      <c r="F123" s="25" t="s">
        <v>147</v>
      </c>
      <c r="G123" s="25" t="s">
        <v>82</v>
      </c>
      <c r="H123" s="279">
        <f>прил._5!K142</f>
        <v>1530.4</v>
      </c>
      <c r="I123" s="279">
        <f>прил._5!L142</f>
        <v>1396.8</v>
      </c>
      <c r="J123" s="279">
        <f>прил._5!M142</f>
        <v>91.270256142185048</v>
      </c>
      <c r="K123" s="279">
        <v>1396.8</v>
      </c>
      <c r="L123" s="333">
        <f t="shared" si="29"/>
        <v>91.270256142185048</v>
      </c>
    </row>
    <row r="124" spans="1:45" ht="32.25" customHeight="1" x14ac:dyDescent="0.25">
      <c r="A124" s="18"/>
      <c r="B124" s="113" t="s">
        <v>74</v>
      </c>
      <c r="C124" s="107" t="s">
        <v>75</v>
      </c>
      <c r="D124" s="107" t="s">
        <v>67</v>
      </c>
      <c r="E124" s="107" t="s">
        <v>23</v>
      </c>
      <c r="F124" s="107" t="s">
        <v>134</v>
      </c>
      <c r="G124" s="107"/>
      <c r="H124" s="280">
        <f>H127</f>
        <v>675.2</v>
      </c>
      <c r="I124" s="280">
        <f t="shared" ref="I124:K124" si="55">I127</f>
        <v>673.9</v>
      </c>
      <c r="J124" s="280">
        <f t="shared" si="55"/>
        <v>99.807464454976298</v>
      </c>
      <c r="K124" s="280">
        <f t="shared" si="55"/>
        <v>673.9</v>
      </c>
      <c r="L124" s="333">
        <f t="shared" si="29"/>
        <v>99.807464454976298</v>
      </c>
    </row>
    <row r="125" spans="1:45" ht="24.75" customHeight="1" x14ac:dyDescent="0.25">
      <c r="A125" s="18"/>
      <c r="B125" s="20" t="s">
        <v>52</v>
      </c>
      <c r="C125" s="25" t="s">
        <v>75</v>
      </c>
      <c r="D125" s="25" t="s">
        <v>76</v>
      </c>
      <c r="E125" s="25" t="s">
        <v>23</v>
      </c>
      <c r="F125" s="25" t="s">
        <v>134</v>
      </c>
      <c r="G125" s="25"/>
      <c r="H125" s="279">
        <f>прил._5!K31</f>
        <v>675.2</v>
      </c>
      <c r="I125" s="279">
        <f>прил._5!L31</f>
        <v>673.9</v>
      </c>
      <c r="J125" s="279">
        <f>прил._5!M31</f>
        <v>99.807464454976298</v>
      </c>
      <c r="K125" s="279">
        <f>прил._5!N31</f>
        <v>0</v>
      </c>
      <c r="L125" s="333">
        <f t="shared" si="29"/>
        <v>0</v>
      </c>
    </row>
    <row r="126" spans="1:45" ht="30" x14ac:dyDescent="0.25">
      <c r="A126" s="18"/>
      <c r="B126" s="20" t="s">
        <v>70</v>
      </c>
      <c r="C126" s="25" t="s">
        <v>75</v>
      </c>
      <c r="D126" s="25" t="s">
        <v>76</v>
      </c>
      <c r="E126" s="25" t="s">
        <v>23</v>
      </c>
      <c r="F126" s="25" t="s">
        <v>148</v>
      </c>
      <c r="G126" s="25"/>
      <c r="H126" s="279">
        <f>H127</f>
        <v>675.2</v>
      </c>
      <c r="I126" s="279">
        <f t="shared" ref="I126:K126" si="56">I127</f>
        <v>673.9</v>
      </c>
      <c r="J126" s="279">
        <f t="shared" si="56"/>
        <v>99.807464454976298</v>
      </c>
      <c r="K126" s="279">
        <f t="shared" si="56"/>
        <v>673.9</v>
      </c>
      <c r="L126" s="333">
        <f t="shared" si="29"/>
        <v>99.807464454976298</v>
      </c>
    </row>
    <row r="127" spans="1:45" ht="78" customHeight="1" x14ac:dyDescent="0.25">
      <c r="A127" s="18"/>
      <c r="B127" s="20" t="s">
        <v>77</v>
      </c>
      <c r="C127" s="25" t="s">
        <v>75</v>
      </c>
      <c r="D127" s="25" t="s">
        <v>76</v>
      </c>
      <c r="E127" s="25" t="s">
        <v>23</v>
      </c>
      <c r="F127" s="25" t="s">
        <v>148</v>
      </c>
      <c r="G127" s="25" t="s">
        <v>78</v>
      </c>
      <c r="H127" s="279">
        <f>прил._5!K31</f>
        <v>675.2</v>
      </c>
      <c r="I127" s="279">
        <f>прил._5!L31</f>
        <v>673.9</v>
      </c>
      <c r="J127" s="279">
        <f>прил._5!M31</f>
        <v>99.807464454976298</v>
      </c>
      <c r="K127" s="279">
        <v>673.9</v>
      </c>
      <c r="L127" s="333">
        <f t="shared" si="29"/>
        <v>99.807464454976298</v>
      </c>
    </row>
    <row r="128" spans="1:45" ht="18" customHeight="1" x14ac:dyDescent="0.25">
      <c r="A128" s="18"/>
      <c r="B128" s="113" t="s">
        <v>172</v>
      </c>
      <c r="C128" s="107" t="s">
        <v>80</v>
      </c>
      <c r="D128" s="107" t="s">
        <v>67</v>
      </c>
      <c r="E128" s="107" t="s">
        <v>23</v>
      </c>
      <c r="F128" s="107" t="s">
        <v>134</v>
      </c>
      <c r="G128" s="107"/>
      <c r="H128" s="280">
        <f>H131+H132+H133+H135+H138+H142+H145+H158+H161+H163</f>
        <v>10496</v>
      </c>
      <c r="I128" s="280">
        <f t="shared" ref="I128:K128" si="57">I131+I132+I133+I135+I138+I142+I145+I158+I161+I163</f>
        <v>9949.7999999999993</v>
      </c>
      <c r="J128" s="280">
        <f t="shared" si="57"/>
        <v>857.77971750987047</v>
      </c>
      <c r="K128" s="280">
        <f t="shared" si="57"/>
        <v>9949.7999999999993</v>
      </c>
      <c r="L128" s="334">
        <f t="shared" si="29"/>
        <v>94.796112804878035</v>
      </c>
    </row>
    <row r="129" spans="1:12" ht="16.5" customHeight="1" x14ac:dyDescent="0.25">
      <c r="A129" s="23"/>
      <c r="B129" s="20" t="s">
        <v>172</v>
      </c>
      <c r="C129" s="25" t="s">
        <v>80</v>
      </c>
      <c r="D129" s="25" t="s">
        <v>76</v>
      </c>
      <c r="E129" s="25" t="s">
        <v>23</v>
      </c>
      <c r="F129" s="25" t="s">
        <v>134</v>
      </c>
      <c r="G129" s="25"/>
      <c r="H129" s="279">
        <f>H130+H134+H137</f>
        <v>9880.4</v>
      </c>
      <c r="I129" s="279">
        <f t="shared" ref="I129:K129" si="58">I130+I134+I137</f>
        <v>9353.5999999999985</v>
      </c>
      <c r="J129" s="279">
        <f t="shared" si="58"/>
        <v>459.55330241553088</v>
      </c>
      <c r="K129" s="279">
        <f t="shared" si="58"/>
        <v>9353.5999999999985</v>
      </c>
      <c r="L129" s="334">
        <f t="shared" si="29"/>
        <v>94.668232055382362</v>
      </c>
    </row>
    <row r="130" spans="1:12" ht="30" x14ac:dyDescent="0.25">
      <c r="A130" s="23"/>
      <c r="B130" s="295" t="s">
        <v>70</v>
      </c>
      <c r="C130" s="296" t="s">
        <v>80</v>
      </c>
      <c r="D130" s="296" t="s">
        <v>76</v>
      </c>
      <c r="E130" s="296" t="s">
        <v>23</v>
      </c>
      <c r="F130" s="296" t="s">
        <v>148</v>
      </c>
      <c r="G130" s="296"/>
      <c r="H130" s="297">
        <f>H131+H132+H133</f>
        <v>5576.1</v>
      </c>
      <c r="I130" s="297">
        <f t="shared" ref="I130:K130" si="59">I131+I132+I133</f>
        <v>5255</v>
      </c>
      <c r="J130" s="297">
        <f t="shared" si="59"/>
        <v>264.63922156499308</v>
      </c>
      <c r="K130" s="297">
        <f t="shared" si="59"/>
        <v>5255</v>
      </c>
      <c r="L130" s="334">
        <f t="shared" si="29"/>
        <v>94.241494951668727</v>
      </c>
    </row>
    <row r="131" spans="1:12" ht="87.75" customHeight="1" x14ac:dyDescent="0.25">
      <c r="A131" s="23"/>
      <c r="B131" s="20" t="s">
        <v>77</v>
      </c>
      <c r="C131" s="25" t="s">
        <v>80</v>
      </c>
      <c r="D131" s="25" t="s">
        <v>76</v>
      </c>
      <c r="E131" s="25" t="s">
        <v>23</v>
      </c>
      <c r="F131" s="25" t="s">
        <v>148</v>
      </c>
      <c r="G131" s="25" t="s">
        <v>78</v>
      </c>
      <c r="H131" s="279">
        <f>прил._5!K36</f>
        <v>3927.5</v>
      </c>
      <c r="I131" s="279">
        <f>прил._5!L36</f>
        <v>3912.9</v>
      </c>
      <c r="J131" s="279">
        <f>прил._5!M36</f>
        <v>99.628262253341816</v>
      </c>
      <c r="K131" s="279">
        <v>3912.9</v>
      </c>
      <c r="L131" s="334">
        <f t="shared" si="29"/>
        <v>99.628262253341816</v>
      </c>
    </row>
    <row r="132" spans="1:12" ht="28.5" customHeight="1" x14ac:dyDescent="0.25">
      <c r="A132" s="23"/>
      <c r="B132" s="20" t="s">
        <v>81</v>
      </c>
      <c r="C132" s="25" t="s">
        <v>80</v>
      </c>
      <c r="D132" s="25" t="s">
        <v>76</v>
      </c>
      <c r="E132" s="25" t="s">
        <v>23</v>
      </c>
      <c r="F132" s="25" t="s">
        <v>148</v>
      </c>
      <c r="G132" s="25" t="s">
        <v>82</v>
      </c>
      <c r="H132" s="279">
        <f>прил._5!K37</f>
        <v>1631.5</v>
      </c>
      <c r="I132" s="279">
        <f>прил._5!L37</f>
        <v>1327.8</v>
      </c>
      <c r="J132" s="279">
        <f>прил._5!M37</f>
        <v>81.385228317499241</v>
      </c>
      <c r="K132" s="279">
        <v>1327.8</v>
      </c>
      <c r="L132" s="334">
        <f t="shared" si="29"/>
        <v>81.385228317499241</v>
      </c>
    </row>
    <row r="133" spans="1:12" ht="20.25" customHeight="1" x14ac:dyDescent="0.25">
      <c r="A133" s="23"/>
      <c r="B133" s="20" t="s">
        <v>83</v>
      </c>
      <c r="C133" s="25" t="s">
        <v>80</v>
      </c>
      <c r="D133" s="25" t="s">
        <v>76</v>
      </c>
      <c r="E133" s="25" t="s">
        <v>23</v>
      </c>
      <c r="F133" s="25" t="s">
        <v>148</v>
      </c>
      <c r="G133" s="25" t="s">
        <v>84</v>
      </c>
      <c r="H133" s="279">
        <f>прил._5!K38</f>
        <v>17.100000000000001</v>
      </c>
      <c r="I133" s="279">
        <f>прил._5!L38</f>
        <v>14.3</v>
      </c>
      <c r="J133" s="279">
        <f>прил._5!M38</f>
        <v>83.625730994152036</v>
      </c>
      <c r="K133" s="279">
        <v>14.3</v>
      </c>
      <c r="L133" s="334">
        <f t="shared" si="29"/>
        <v>83.625730994152036</v>
      </c>
    </row>
    <row r="134" spans="1:12" ht="20.25" customHeight="1" x14ac:dyDescent="0.25">
      <c r="A134" s="23"/>
      <c r="B134" s="295" t="s">
        <v>178</v>
      </c>
      <c r="C134" s="296" t="s">
        <v>80</v>
      </c>
      <c r="D134" s="296" t="s">
        <v>76</v>
      </c>
      <c r="E134" s="296" t="s">
        <v>23</v>
      </c>
      <c r="F134" s="296" t="s">
        <v>330</v>
      </c>
      <c r="G134" s="296"/>
      <c r="H134" s="297">
        <f>H135</f>
        <v>4044.5</v>
      </c>
      <c r="I134" s="297">
        <f t="shared" ref="I134:K134" si="60">I135</f>
        <v>3838.8</v>
      </c>
      <c r="J134" s="297">
        <f t="shared" si="60"/>
        <v>94.914080850537772</v>
      </c>
      <c r="K134" s="297">
        <f t="shared" si="60"/>
        <v>3838.8</v>
      </c>
      <c r="L134" s="334">
        <f t="shared" si="29"/>
        <v>94.914080850537772</v>
      </c>
    </row>
    <row r="135" spans="1:12" ht="30" customHeight="1" x14ac:dyDescent="0.25">
      <c r="A135" s="23"/>
      <c r="B135" s="257" t="s">
        <v>252</v>
      </c>
      <c r="C135" s="25" t="s">
        <v>80</v>
      </c>
      <c r="D135" s="25" t="s">
        <v>76</v>
      </c>
      <c r="E135" s="25" t="s">
        <v>23</v>
      </c>
      <c r="F135" s="25" t="s">
        <v>179</v>
      </c>
      <c r="G135" s="25" t="s">
        <v>84</v>
      </c>
      <c r="H135" s="279">
        <f>прил._5!K68</f>
        <v>4044.5</v>
      </c>
      <c r="I135" s="279">
        <f>прил._5!L68</f>
        <v>3838.8</v>
      </c>
      <c r="J135" s="279">
        <f>прил._5!M68</f>
        <v>94.914080850537772</v>
      </c>
      <c r="K135" s="279">
        <v>3838.8</v>
      </c>
      <c r="L135" s="334">
        <f t="shared" si="29"/>
        <v>94.914080850537772</v>
      </c>
    </row>
    <row r="136" spans="1:12" ht="1.5" customHeight="1" x14ac:dyDescent="0.25">
      <c r="A136" s="23"/>
      <c r="B136" s="298"/>
      <c r="C136" s="296"/>
      <c r="D136" s="296"/>
      <c r="E136" s="296"/>
      <c r="F136" s="296"/>
      <c r="G136" s="296"/>
      <c r="H136" s="297"/>
      <c r="I136" s="297"/>
      <c r="J136" s="297"/>
      <c r="K136" s="297"/>
      <c r="L136" s="334"/>
    </row>
    <row r="137" spans="1:12" ht="41.25" customHeight="1" x14ac:dyDescent="0.25">
      <c r="A137" s="28"/>
      <c r="B137" s="20" t="s">
        <v>35</v>
      </c>
      <c r="C137" s="25" t="s">
        <v>80</v>
      </c>
      <c r="D137" s="25" t="s">
        <v>76</v>
      </c>
      <c r="E137" s="25" t="s">
        <v>23</v>
      </c>
      <c r="F137" s="25" t="s">
        <v>152</v>
      </c>
      <c r="G137" s="25"/>
      <c r="H137" s="279">
        <f>прил._5!K74</f>
        <v>259.8</v>
      </c>
      <c r="I137" s="279">
        <f>прил._5!L74</f>
        <v>259.8</v>
      </c>
      <c r="J137" s="279">
        <f>прил._5!M74</f>
        <v>100</v>
      </c>
      <c r="K137" s="279">
        <f>K138</f>
        <v>259.8</v>
      </c>
      <c r="L137" s="334">
        <f t="shared" si="29"/>
        <v>100</v>
      </c>
    </row>
    <row r="138" spans="1:12" ht="81" customHeight="1" x14ac:dyDescent="0.25">
      <c r="A138" s="28"/>
      <c r="B138" s="20" t="s">
        <v>77</v>
      </c>
      <c r="C138" s="25" t="s">
        <v>80</v>
      </c>
      <c r="D138" s="25" t="s">
        <v>76</v>
      </c>
      <c r="E138" s="25" t="s">
        <v>23</v>
      </c>
      <c r="F138" s="25" t="s">
        <v>152</v>
      </c>
      <c r="G138" s="25" t="s">
        <v>78</v>
      </c>
      <c r="H138" s="279">
        <f>прил._5!K78</f>
        <v>259.8</v>
      </c>
      <c r="I138" s="279">
        <f>прил._5!L78</f>
        <v>259.8</v>
      </c>
      <c r="J138" s="279">
        <f>прил._5!M78</f>
        <v>100</v>
      </c>
      <c r="K138" s="279">
        <v>259.8</v>
      </c>
      <c r="L138" s="333">
        <f t="shared" si="29"/>
        <v>100</v>
      </c>
    </row>
    <row r="139" spans="1:12" ht="2.25" customHeight="1" x14ac:dyDescent="0.25">
      <c r="A139" s="28"/>
      <c r="B139" s="20"/>
      <c r="C139" s="25"/>
      <c r="D139" s="25"/>
      <c r="E139" s="25"/>
      <c r="F139" s="25"/>
      <c r="G139" s="25"/>
      <c r="H139" s="279"/>
      <c r="I139" s="279"/>
      <c r="J139" s="279"/>
      <c r="K139" s="279"/>
      <c r="L139" s="333" t="e">
        <f t="shared" ref="L139:L195" si="61">K139*100/H139</f>
        <v>#DIV/0!</v>
      </c>
    </row>
    <row r="140" spans="1:12" ht="15" customHeight="1" x14ac:dyDescent="0.25">
      <c r="A140" s="23"/>
      <c r="B140" s="20" t="s">
        <v>57</v>
      </c>
      <c r="C140" s="25" t="s">
        <v>80</v>
      </c>
      <c r="D140" s="25" t="s">
        <v>69</v>
      </c>
      <c r="E140" s="25" t="s">
        <v>23</v>
      </c>
      <c r="F140" s="25" t="s">
        <v>134</v>
      </c>
      <c r="G140" s="25"/>
      <c r="H140" s="279">
        <v>3.8</v>
      </c>
      <c r="I140" s="279">
        <v>3.8</v>
      </c>
      <c r="J140" s="279">
        <v>3.8</v>
      </c>
      <c r="K140" s="279">
        <v>3.8</v>
      </c>
      <c r="L140" s="333">
        <f t="shared" si="61"/>
        <v>100</v>
      </c>
    </row>
    <row r="141" spans="1:12" ht="46.5" customHeight="1" x14ac:dyDescent="0.25">
      <c r="A141" s="23"/>
      <c r="B141" s="20" t="s">
        <v>85</v>
      </c>
      <c r="C141" s="25" t="s">
        <v>80</v>
      </c>
      <c r="D141" s="25" t="s">
        <v>69</v>
      </c>
      <c r="E141" s="25" t="s">
        <v>23</v>
      </c>
      <c r="F141" s="25" t="s">
        <v>149</v>
      </c>
      <c r="G141" s="25"/>
      <c r="H141" s="279">
        <v>3.8</v>
      </c>
      <c r="I141" s="279">
        <v>3.8</v>
      </c>
      <c r="J141" s="279">
        <v>3.8</v>
      </c>
      <c r="K141" s="279">
        <v>3.8</v>
      </c>
      <c r="L141" s="333">
        <f t="shared" si="61"/>
        <v>100</v>
      </c>
    </row>
    <row r="142" spans="1:12" ht="27" customHeight="1" x14ac:dyDescent="0.25">
      <c r="A142" s="23"/>
      <c r="B142" s="20" t="s">
        <v>81</v>
      </c>
      <c r="C142" s="25" t="s">
        <v>80</v>
      </c>
      <c r="D142" s="25" t="s">
        <v>69</v>
      </c>
      <c r="E142" s="25" t="s">
        <v>23</v>
      </c>
      <c r="F142" s="25" t="s">
        <v>149</v>
      </c>
      <c r="G142" s="25" t="s">
        <v>82</v>
      </c>
      <c r="H142" s="279">
        <f>прил._5!K41</f>
        <v>3.8</v>
      </c>
      <c r="I142" s="279">
        <f>прил._5!L41</f>
        <v>3.8</v>
      </c>
      <c r="J142" s="279">
        <f>прил._5!M41</f>
        <v>100</v>
      </c>
      <c r="K142" s="279">
        <v>3.8</v>
      </c>
      <c r="L142" s="333">
        <f t="shared" si="61"/>
        <v>100</v>
      </c>
    </row>
    <row r="143" spans="1:12" ht="34.5" customHeight="1" x14ac:dyDescent="0.25">
      <c r="A143" s="23"/>
      <c r="B143" s="20" t="s">
        <v>55</v>
      </c>
      <c r="C143" s="25" t="s">
        <v>80</v>
      </c>
      <c r="D143" s="25" t="s">
        <v>87</v>
      </c>
      <c r="E143" s="25" t="s">
        <v>23</v>
      </c>
      <c r="F143" s="25" t="s">
        <v>134</v>
      </c>
      <c r="G143" s="25"/>
      <c r="H143" s="279">
        <f>H145</f>
        <v>10</v>
      </c>
      <c r="I143" s="279">
        <f t="shared" ref="I143:K143" si="62">I145</f>
        <v>0</v>
      </c>
      <c r="J143" s="279">
        <f t="shared" si="62"/>
        <v>0</v>
      </c>
      <c r="K143" s="279">
        <f t="shared" si="62"/>
        <v>0</v>
      </c>
      <c r="L143" s="333">
        <f t="shared" si="61"/>
        <v>0</v>
      </c>
    </row>
    <row r="144" spans="1:12" ht="20.25" customHeight="1" x14ac:dyDescent="0.25">
      <c r="A144" s="23"/>
      <c r="B144" s="20" t="s">
        <v>88</v>
      </c>
      <c r="C144" s="25" t="s">
        <v>80</v>
      </c>
      <c r="D144" s="25" t="s">
        <v>87</v>
      </c>
      <c r="E144" s="25" t="s">
        <v>23</v>
      </c>
      <c r="F144" s="25" t="s">
        <v>150</v>
      </c>
      <c r="G144" s="25"/>
      <c r="H144" s="279">
        <f>H145</f>
        <v>10</v>
      </c>
      <c r="I144" s="279">
        <f t="shared" ref="I144:K144" si="63">I145</f>
        <v>0</v>
      </c>
      <c r="J144" s="279">
        <f t="shared" si="63"/>
        <v>0</v>
      </c>
      <c r="K144" s="279">
        <f t="shared" si="63"/>
        <v>0</v>
      </c>
      <c r="L144" s="333">
        <f t="shared" si="61"/>
        <v>0</v>
      </c>
    </row>
    <row r="145" spans="1:12" ht="22.5" customHeight="1" x14ac:dyDescent="0.25">
      <c r="A145" s="23"/>
      <c r="B145" s="165" t="s">
        <v>83</v>
      </c>
      <c r="C145" s="37" t="s">
        <v>80</v>
      </c>
      <c r="D145" s="37" t="s">
        <v>87</v>
      </c>
      <c r="E145" s="37" t="s">
        <v>23</v>
      </c>
      <c r="F145" s="37" t="s">
        <v>150</v>
      </c>
      <c r="G145" s="37" t="s">
        <v>84</v>
      </c>
      <c r="H145" s="279">
        <f>прил._5!K56</f>
        <v>10</v>
      </c>
      <c r="I145" s="279">
        <f>прил._5!L56</f>
        <v>0</v>
      </c>
      <c r="J145" s="279">
        <f>прил._5!M56</f>
        <v>0</v>
      </c>
      <c r="K145" s="279">
        <f>прил._5!N56</f>
        <v>0</v>
      </c>
      <c r="L145" s="333">
        <f t="shared" si="61"/>
        <v>0</v>
      </c>
    </row>
    <row r="146" spans="1:12" ht="41.25" hidden="1" customHeight="1" x14ac:dyDescent="0.25">
      <c r="A146" s="23"/>
      <c r="B146" s="132" t="s">
        <v>49</v>
      </c>
      <c r="C146" s="36">
        <v>51</v>
      </c>
      <c r="D146" s="37" t="s">
        <v>92</v>
      </c>
      <c r="E146" s="37" t="s">
        <v>23</v>
      </c>
      <c r="F146" s="37" t="s">
        <v>134</v>
      </c>
      <c r="G146" s="37"/>
      <c r="H146" s="279">
        <v>0</v>
      </c>
      <c r="I146" s="279">
        <v>0</v>
      </c>
      <c r="J146" s="279">
        <v>0</v>
      </c>
      <c r="K146" s="279">
        <v>0</v>
      </c>
      <c r="L146" s="333" t="e">
        <f t="shared" si="61"/>
        <v>#DIV/0!</v>
      </c>
    </row>
    <row r="147" spans="1:12" ht="27.75" hidden="1" customHeight="1" x14ac:dyDescent="0.25">
      <c r="A147" s="23"/>
      <c r="B147" s="132" t="s">
        <v>50</v>
      </c>
      <c r="C147" s="37" t="s">
        <v>80</v>
      </c>
      <c r="D147" s="37" t="s">
        <v>92</v>
      </c>
      <c r="E147" s="37" t="s">
        <v>23</v>
      </c>
      <c r="F147" s="37" t="s">
        <v>153</v>
      </c>
      <c r="G147" s="25"/>
      <c r="H147" s="279">
        <v>0</v>
      </c>
      <c r="I147" s="279">
        <v>0</v>
      </c>
      <c r="J147" s="279">
        <v>0</v>
      </c>
      <c r="K147" s="279">
        <v>0</v>
      </c>
      <c r="L147" s="333" t="e">
        <f t="shared" si="61"/>
        <v>#DIV/0!</v>
      </c>
    </row>
    <row r="148" spans="1:12" ht="33.75" hidden="1" customHeight="1" x14ac:dyDescent="0.25">
      <c r="A148" s="23"/>
      <c r="B148" s="78" t="s">
        <v>81</v>
      </c>
      <c r="C148" s="37" t="s">
        <v>80</v>
      </c>
      <c r="D148" s="37" t="s">
        <v>92</v>
      </c>
      <c r="E148" s="37" t="s">
        <v>23</v>
      </c>
      <c r="F148" s="37" t="s">
        <v>153</v>
      </c>
      <c r="G148" s="37" t="s">
        <v>82</v>
      </c>
      <c r="H148" s="279">
        <v>0</v>
      </c>
      <c r="I148" s="279">
        <v>0</v>
      </c>
      <c r="J148" s="279">
        <v>0</v>
      </c>
      <c r="K148" s="279">
        <v>0</v>
      </c>
      <c r="L148" s="333" t="e">
        <f t="shared" si="61"/>
        <v>#DIV/0!</v>
      </c>
    </row>
    <row r="149" spans="1:12" ht="16.5" hidden="1" customHeight="1" x14ac:dyDescent="0.25">
      <c r="A149" s="24"/>
      <c r="B149" s="27" t="s">
        <v>56</v>
      </c>
      <c r="C149" s="25" t="s">
        <v>80</v>
      </c>
      <c r="D149" s="25" t="s">
        <v>89</v>
      </c>
      <c r="E149" s="25" t="s">
        <v>23</v>
      </c>
      <c r="F149" s="25" t="s">
        <v>134</v>
      </c>
      <c r="G149" s="25"/>
      <c r="H149" s="279">
        <v>0</v>
      </c>
      <c r="I149" s="279">
        <v>0</v>
      </c>
      <c r="J149" s="279">
        <v>0</v>
      </c>
      <c r="K149" s="279">
        <v>0</v>
      </c>
      <c r="L149" s="333" t="e">
        <f t="shared" si="61"/>
        <v>#DIV/0!</v>
      </c>
    </row>
    <row r="150" spans="1:12" ht="45.75" hidden="1" customHeight="1" x14ac:dyDescent="0.25">
      <c r="A150" s="28"/>
      <c r="B150" s="114" t="s">
        <v>90</v>
      </c>
      <c r="C150" s="25" t="s">
        <v>80</v>
      </c>
      <c r="D150" s="25" t="s">
        <v>89</v>
      </c>
      <c r="E150" s="25" t="s">
        <v>23</v>
      </c>
      <c r="F150" s="25" t="s">
        <v>136</v>
      </c>
      <c r="G150" s="25"/>
      <c r="H150" s="279">
        <v>0</v>
      </c>
      <c r="I150" s="279">
        <v>0</v>
      </c>
      <c r="J150" s="279">
        <v>0</v>
      </c>
      <c r="K150" s="279">
        <v>0</v>
      </c>
      <c r="L150" s="333" t="e">
        <f t="shared" si="61"/>
        <v>#DIV/0!</v>
      </c>
    </row>
    <row r="151" spans="1:12" ht="76.5" hidden="1" customHeight="1" x14ac:dyDescent="0.25">
      <c r="A151" s="28"/>
      <c r="B151" s="20" t="s">
        <v>77</v>
      </c>
      <c r="C151" s="25" t="s">
        <v>80</v>
      </c>
      <c r="D151" s="25" t="s">
        <v>89</v>
      </c>
      <c r="E151" s="25" t="s">
        <v>23</v>
      </c>
      <c r="F151" s="25" t="s">
        <v>136</v>
      </c>
      <c r="G151" s="25" t="s">
        <v>78</v>
      </c>
      <c r="H151" s="279">
        <v>0</v>
      </c>
      <c r="I151" s="279">
        <v>0</v>
      </c>
      <c r="J151" s="279">
        <v>0</v>
      </c>
      <c r="K151" s="279">
        <v>0</v>
      </c>
      <c r="L151" s="333" t="e">
        <f t="shared" si="61"/>
        <v>#DIV/0!</v>
      </c>
    </row>
    <row r="152" spans="1:12" ht="69" hidden="1" customHeight="1" x14ac:dyDescent="0.25">
      <c r="A152" s="28"/>
      <c r="B152" s="20" t="s">
        <v>81</v>
      </c>
      <c r="C152" s="25" t="s">
        <v>80</v>
      </c>
      <c r="D152" s="25" t="s">
        <v>89</v>
      </c>
      <c r="E152" s="25" t="s">
        <v>23</v>
      </c>
      <c r="F152" s="25" t="s">
        <v>136</v>
      </c>
      <c r="G152" s="25" t="s">
        <v>82</v>
      </c>
      <c r="H152" s="279">
        <v>0</v>
      </c>
      <c r="I152" s="279">
        <v>0</v>
      </c>
      <c r="J152" s="279">
        <v>0</v>
      </c>
      <c r="K152" s="279">
        <v>0</v>
      </c>
      <c r="L152" s="333" t="e">
        <f t="shared" si="61"/>
        <v>#DIV/0!</v>
      </c>
    </row>
    <row r="153" spans="1:12" hidden="1" x14ac:dyDescent="0.25">
      <c r="A153" s="28"/>
      <c r="B153" s="115" t="s">
        <v>83</v>
      </c>
      <c r="C153" s="25" t="s">
        <v>80</v>
      </c>
      <c r="D153" s="25" t="s">
        <v>89</v>
      </c>
      <c r="E153" s="25" t="s">
        <v>23</v>
      </c>
      <c r="F153" s="25" t="s">
        <v>136</v>
      </c>
      <c r="G153" s="25" t="s">
        <v>84</v>
      </c>
      <c r="H153" s="279">
        <v>0</v>
      </c>
      <c r="I153" s="279">
        <v>0</v>
      </c>
      <c r="J153" s="279">
        <v>0</v>
      </c>
      <c r="K153" s="279">
        <v>0</v>
      </c>
      <c r="L153" s="333" t="e">
        <f t="shared" si="61"/>
        <v>#DIV/0!</v>
      </c>
    </row>
    <row r="154" spans="1:12" s="30" customFormat="1" ht="34.5" customHeight="1" x14ac:dyDescent="0.25">
      <c r="A154" s="28"/>
      <c r="B154" s="116" t="s">
        <v>49</v>
      </c>
      <c r="C154" s="25" t="s">
        <v>80</v>
      </c>
      <c r="D154" s="25" t="s">
        <v>92</v>
      </c>
      <c r="E154" s="25" t="s">
        <v>23</v>
      </c>
      <c r="F154" s="25" t="s">
        <v>134</v>
      </c>
      <c r="G154" s="25"/>
      <c r="H154" s="279">
        <f>H158+H156</f>
        <v>530</v>
      </c>
      <c r="I154" s="279">
        <f t="shared" ref="I154:K154" si="64">I158+I156</f>
        <v>520.6</v>
      </c>
      <c r="J154" s="279">
        <f t="shared" si="64"/>
        <v>98.226415094339629</v>
      </c>
      <c r="K154" s="279">
        <f t="shared" si="64"/>
        <v>520.6</v>
      </c>
      <c r="L154" s="333">
        <f t="shared" si="61"/>
        <v>98.226415094339629</v>
      </c>
    </row>
    <row r="155" spans="1:12" s="30" customFormat="1" ht="23.25" hidden="1" customHeight="1" x14ac:dyDescent="0.25">
      <c r="A155" s="28"/>
      <c r="B155" s="163" t="s">
        <v>50</v>
      </c>
      <c r="C155" s="164" t="s">
        <v>80</v>
      </c>
      <c r="D155" s="164" t="s">
        <v>92</v>
      </c>
      <c r="E155" s="164" t="s">
        <v>23</v>
      </c>
      <c r="F155" s="164" t="s">
        <v>153</v>
      </c>
      <c r="G155" s="164"/>
      <c r="H155" s="279"/>
      <c r="I155" s="279"/>
      <c r="J155" s="279"/>
      <c r="K155" s="279"/>
      <c r="L155" s="333" t="e">
        <f t="shared" si="61"/>
        <v>#DIV/0!</v>
      </c>
    </row>
    <row r="156" spans="1:12" s="30" customFormat="1" ht="28.5" hidden="1" customHeight="1" x14ac:dyDescent="0.25">
      <c r="A156" s="28"/>
      <c r="B156" s="163" t="s">
        <v>81</v>
      </c>
      <c r="C156" s="164" t="s">
        <v>80</v>
      </c>
      <c r="D156" s="164" t="s">
        <v>92</v>
      </c>
      <c r="E156" s="164" t="s">
        <v>23</v>
      </c>
      <c r="F156" s="164" t="s">
        <v>153</v>
      </c>
      <c r="G156" s="164" t="s">
        <v>82</v>
      </c>
      <c r="H156" s="279"/>
      <c r="I156" s="279"/>
      <c r="J156" s="279"/>
      <c r="K156" s="279"/>
      <c r="L156" s="333" t="e">
        <f t="shared" si="61"/>
        <v>#DIV/0!</v>
      </c>
    </row>
    <row r="157" spans="1:12" x14ac:dyDescent="0.25">
      <c r="A157" s="28"/>
      <c r="B157" s="114" t="s">
        <v>116</v>
      </c>
      <c r="C157" s="25" t="s">
        <v>80</v>
      </c>
      <c r="D157" s="25" t="s">
        <v>92</v>
      </c>
      <c r="E157" s="25" t="s">
        <v>23</v>
      </c>
      <c r="F157" s="25" t="s">
        <v>151</v>
      </c>
      <c r="G157" s="25"/>
      <c r="H157" s="279">
        <f>H158</f>
        <v>530</v>
      </c>
      <c r="I157" s="279">
        <f t="shared" ref="I157:K157" si="65">I158</f>
        <v>520.6</v>
      </c>
      <c r="J157" s="279">
        <f t="shared" si="65"/>
        <v>98.226415094339629</v>
      </c>
      <c r="K157" s="279">
        <f t="shared" si="65"/>
        <v>520.6</v>
      </c>
      <c r="L157" s="333">
        <f t="shared" si="61"/>
        <v>98.226415094339629</v>
      </c>
    </row>
    <row r="158" spans="1:12" ht="30" x14ac:dyDescent="0.25">
      <c r="A158" s="28"/>
      <c r="B158" s="114" t="s">
        <v>117</v>
      </c>
      <c r="C158" s="25" t="s">
        <v>80</v>
      </c>
      <c r="D158" s="25" t="s">
        <v>92</v>
      </c>
      <c r="E158" s="25" t="s">
        <v>23</v>
      </c>
      <c r="F158" s="25" t="s">
        <v>151</v>
      </c>
      <c r="G158" s="25" t="s">
        <v>118</v>
      </c>
      <c r="H158" s="279">
        <f>прил._5!K168</f>
        <v>530</v>
      </c>
      <c r="I158" s="279">
        <f>прил._5!L168</f>
        <v>520.6</v>
      </c>
      <c r="J158" s="279">
        <f>прил._5!M168</f>
        <v>98.226415094339629</v>
      </c>
      <c r="K158" s="279">
        <v>520.6</v>
      </c>
      <c r="L158" s="333">
        <f t="shared" si="61"/>
        <v>98.226415094339629</v>
      </c>
    </row>
    <row r="159" spans="1:12" x14ac:dyDescent="0.25">
      <c r="A159" s="28"/>
      <c r="B159" s="81" t="s">
        <v>233</v>
      </c>
      <c r="C159" s="166" t="s">
        <v>80</v>
      </c>
      <c r="D159" s="166" t="s">
        <v>158</v>
      </c>
      <c r="E159" s="166" t="s">
        <v>23</v>
      </c>
      <c r="F159" s="166" t="s">
        <v>134</v>
      </c>
      <c r="G159" s="167"/>
      <c r="H159" s="281">
        <f>H160</f>
        <v>71.8</v>
      </c>
      <c r="I159" s="281">
        <f t="shared" ref="I159:J159" si="66">I160</f>
        <v>71.8</v>
      </c>
      <c r="J159" s="281">
        <f t="shared" si="66"/>
        <v>200</v>
      </c>
      <c r="K159" s="281">
        <f>K160</f>
        <v>71.8</v>
      </c>
      <c r="L159" s="333">
        <f t="shared" si="61"/>
        <v>100</v>
      </c>
    </row>
    <row r="160" spans="1:12" ht="60" x14ac:dyDescent="0.25">
      <c r="A160" s="28"/>
      <c r="B160" s="81" t="s">
        <v>234</v>
      </c>
      <c r="C160" s="166" t="s">
        <v>80</v>
      </c>
      <c r="D160" s="166" t="s">
        <v>158</v>
      </c>
      <c r="E160" s="166" t="s">
        <v>23</v>
      </c>
      <c r="F160" s="166" t="s">
        <v>329</v>
      </c>
      <c r="G160" s="167"/>
      <c r="H160" s="281">
        <f>H161+H163</f>
        <v>71.8</v>
      </c>
      <c r="I160" s="281">
        <f t="shared" ref="I160:J160" si="67">I161+I163</f>
        <v>71.8</v>
      </c>
      <c r="J160" s="281">
        <f t="shared" si="67"/>
        <v>200</v>
      </c>
      <c r="K160" s="281">
        <v>71.8</v>
      </c>
      <c r="L160" s="333">
        <f t="shared" si="61"/>
        <v>100</v>
      </c>
    </row>
    <row r="161" spans="1:256" x14ac:dyDescent="0.25">
      <c r="A161" s="28"/>
      <c r="B161" s="222" t="s">
        <v>71</v>
      </c>
      <c r="C161" s="166" t="s">
        <v>80</v>
      </c>
      <c r="D161" s="166" t="s">
        <v>158</v>
      </c>
      <c r="E161" s="166" t="s">
        <v>23</v>
      </c>
      <c r="F161" s="166" t="s">
        <v>235</v>
      </c>
      <c r="G161" s="167" t="s">
        <v>72</v>
      </c>
      <c r="H161" s="281">
        <f>прил._5!K44</f>
        <v>40.200000000000003</v>
      </c>
      <c r="I161" s="281">
        <f>прил._5!L44</f>
        <v>40.200000000000003</v>
      </c>
      <c r="J161" s="281">
        <f>прил._5!M44</f>
        <v>100</v>
      </c>
      <c r="K161" s="281">
        <v>40.200000000000003</v>
      </c>
      <c r="L161" s="333">
        <f t="shared" si="61"/>
        <v>100</v>
      </c>
    </row>
    <row r="162" spans="1:256" ht="30" x14ac:dyDescent="0.25">
      <c r="A162" s="28"/>
      <c r="B162" s="81" t="s">
        <v>253</v>
      </c>
      <c r="C162" s="166" t="s">
        <v>80</v>
      </c>
      <c r="D162" s="166" t="s">
        <v>158</v>
      </c>
      <c r="E162" s="166" t="s">
        <v>23</v>
      </c>
      <c r="F162" s="166" t="s">
        <v>134</v>
      </c>
      <c r="G162" s="167"/>
      <c r="H162" s="281">
        <f>H163</f>
        <v>31.599999999999998</v>
      </c>
      <c r="I162" s="281">
        <f t="shared" ref="I162:K162" si="68">I163</f>
        <v>31.599999999999998</v>
      </c>
      <c r="J162" s="281">
        <f t="shared" si="68"/>
        <v>100</v>
      </c>
      <c r="K162" s="281">
        <f t="shared" si="68"/>
        <v>31.6</v>
      </c>
      <c r="L162" s="333">
        <f t="shared" si="61"/>
        <v>100</v>
      </c>
    </row>
    <row r="163" spans="1:256" x14ac:dyDescent="0.25">
      <c r="A163" s="28"/>
      <c r="B163" s="222" t="s">
        <v>71</v>
      </c>
      <c r="C163" s="166" t="s">
        <v>80</v>
      </c>
      <c r="D163" s="166" t="s">
        <v>158</v>
      </c>
      <c r="E163" s="166" t="s">
        <v>23</v>
      </c>
      <c r="F163" s="166" t="s">
        <v>237</v>
      </c>
      <c r="G163" s="167" t="s">
        <v>72</v>
      </c>
      <c r="H163" s="281">
        <f>прил._5!K46</f>
        <v>31.599999999999998</v>
      </c>
      <c r="I163" s="281">
        <f>прил._5!L46</f>
        <v>31.599999999999998</v>
      </c>
      <c r="J163" s="281">
        <f>прил._5!M46</f>
        <v>100</v>
      </c>
      <c r="K163" s="281">
        <v>31.6</v>
      </c>
      <c r="L163" s="333">
        <f t="shared" si="61"/>
        <v>100</v>
      </c>
    </row>
    <row r="164" spans="1:256" ht="31.5" x14ac:dyDescent="0.25">
      <c r="A164" s="28"/>
      <c r="B164" s="183" t="s">
        <v>183</v>
      </c>
      <c r="C164" s="184" t="s">
        <v>181</v>
      </c>
      <c r="D164" s="184" t="s">
        <v>67</v>
      </c>
      <c r="E164" s="184" t="s">
        <v>23</v>
      </c>
      <c r="F164" s="184" t="s">
        <v>134</v>
      </c>
      <c r="G164" s="184"/>
      <c r="H164" s="282">
        <f>H167</f>
        <v>10</v>
      </c>
      <c r="I164" s="282">
        <f t="shared" ref="I164:K164" si="69">I167</f>
        <v>0</v>
      </c>
      <c r="J164" s="282">
        <f t="shared" si="69"/>
        <v>0</v>
      </c>
      <c r="K164" s="282">
        <f t="shared" si="69"/>
        <v>0</v>
      </c>
      <c r="L164" s="333">
        <f t="shared" si="61"/>
        <v>0</v>
      </c>
    </row>
    <row r="165" spans="1:256" ht="31.5" x14ac:dyDescent="0.25">
      <c r="A165" s="28"/>
      <c r="B165" s="162" t="s">
        <v>184</v>
      </c>
      <c r="C165" s="168" t="s">
        <v>181</v>
      </c>
      <c r="D165" s="231" t="s">
        <v>69</v>
      </c>
      <c r="E165" s="231" t="s">
        <v>23</v>
      </c>
      <c r="F165" s="231" t="s">
        <v>134</v>
      </c>
      <c r="G165" s="231"/>
      <c r="H165" s="232">
        <f>H167</f>
        <v>10</v>
      </c>
      <c r="I165" s="232">
        <f t="shared" ref="I165:K165" si="70">I167</f>
        <v>0</v>
      </c>
      <c r="J165" s="232">
        <f t="shared" si="70"/>
        <v>0</v>
      </c>
      <c r="K165" s="232">
        <f t="shared" si="70"/>
        <v>0</v>
      </c>
      <c r="L165" s="333">
        <f t="shared" si="61"/>
        <v>0</v>
      </c>
    </row>
    <row r="166" spans="1:256" ht="31.5" x14ac:dyDescent="0.25">
      <c r="A166" s="28"/>
      <c r="B166" s="162" t="s">
        <v>185</v>
      </c>
      <c r="C166" s="168" t="s">
        <v>181</v>
      </c>
      <c r="D166" s="231" t="s">
        <v>69</v>
      </c>
      <c r="E166" s="231" t="s">
        <v>23</v>
      </c>
      <c r="F166" s="231" t="s">
        <v>134</v>
      </c>
      <c r="G166" s="231"/>
      <c r="H166" s="232">
        <f>H167</f>
        <v>10</v>
      </c>
      <c r="I166" s="232">
        <f t="shared" ref="I166:K166" si="71">I167</f>
        <v>0</v>
      </c>
      <c r="J166" s="232">
        <f t="shared" si="71"/>
        <v>0</v>
      </c>
      <c r="K166" s="232">
        <f t="shared" si="71"/>
        <v>0</v>
      </c>
      <c r="L166" s="333">
        <f t="shared" si="61"/>
        <v>0</v>
      </c>
    </row>
    <row r="167" spans="1:256" ht="47.25" x14ac:dyDescent="0.25">
      <c r="A167" s="28"/>
      <c r="B167" s="214" t="s">
        <v>186</v>
      </c>
      <c r="C167" s="215" t="s">
        <v>181</v>
      </c>
      <c r="D167" s="231" t="s">
        <v>69</v>
      </c>
      <c r="E167" s="231" t="s">
        <v>23</v>
      </c>
      <c r="F167" s="231" t="s">
        <v>148</v>
      </c>
      <c r="G167" s="231" t="s">
        <v>82</v>
      </c>
      <c r="H167" s="232">
        <f>прил._5!K19</f>
        <v>10</v>
      </c>
      <c r="I167" s="232">
        <f>прил._5!L19</f>
        <v>0</v>
      </c>
      <c r="J167" s="232">
        <f>прил._5!M19</f>
        <v>0</v>
      </c>
      <c r="K167" s="232">
        <f>прил._5!N19</f>
        <v>0</v>
      </c>
      <c r="L167" s="333">
        <f t="shared" si="61"/>
        <v>0</v>
      </c>
    </row>
    <row r="168" spans="1:256" ht="47.25" hidden="1" x14ac:dyDescent="0.25">
      <c r="A168" s="28"/>
      <c r="B168" s="214" t="s">
        <v>186</v>
      </c>
      <c r="C168" s="215" t="s">
        <v>181</v>
      </c>
      <c r="D168" s="231" t="s">
        <v>69</v>
      </c>
      <c r="E168" s="231" t="s">
        <v>23</v>
      </c>
      <c r="F168" s="231" t="s">
        <v>148</v>
      </c>
      <c r="G168" s="231" t="s">
        <v>82</v>
      </c>
      <c r="H168" s="232">
        <f>прил._5!K20</f>
        <v>85.4</v>
      </c>
      <c r="I168" s="232">
        <f>прил._5!L20</f>
        <v>85.4</v>
      </c>
      <c r="J168" s="232">
        <f>прил._5!M20</f>
        <v>100</v>
      </c>
      <c r="K168" s="232">
        <f>прил._5!N20</f>
        <v>0</v>
      </c>
      <c r="L168" s="333">
        <f t="shared" si="61"/>
        <v>0</v>
      </c>
    </row>
    <row r="169" spans="1:256" ht="83.25" hidden="1" customHeight="1" x14ac:dyDescent="0.25">
      <c r="A169" s="28"/>
      <c r="B169" s="214" t="s">
        <v>186</v>
      </c>
      <c r="C169" s="215" t="s">
        <v>181</v>
      </c>
      <c r="D169" s="231" t="s">
        <v>69</v>
      </c>
      <c r="E169" s="231" t="s">
        <v>23</v>
      </c>
      <c r="F169" s="231" t="s">
        <v>148</v>
      </c>
      <c r="G169" s="231" t="s">
        <v>82</v>
      </c>
      <c r="H169" s="232">
        <f>прил._5!K21</f>
        <v>85.4</v>
      </c>
      <c r="I169" s="232">
        <f>прил._5!L21</f>
        <v>85.4</v>
      </c>
      <c r="J169" s="232">
        <f>прил._5!M21</f>
        <v>100</v>
      </c>
      <c r="K169" s="232">
        <f>прил._5!N21</f>
        <v>0</v>
      </c>
      <c r="L169" s="333">
        <f t="shared" si="61"/>
        <v>0</v>
      </c>
    </row>
    <row r="170" spans="1:256" ht="47.25" hidden="1" x14ac:dyDescent="0.25">
      <c r="A170" s="28"/>
      <c r="B170" s="214" t="s">
        <v>186</v>
      </c>
      <c r="C170" s="215" t="s">
        <v>181</v>
      </c>
      <c r="D170" s="231" t="s">
        <v>69</v>
      </c>
      <c r="E170" s="231" t="s">
        <v>23</v>
      </c>
      <c r="F170" s="231" t="s">
        <v>148</v>
      </c>
      <c r="G170" s="231" t="s">
        <v>82</v>
      </c>
      <c r="H170" s="232">
        <f>прил._5!K22</f>
        <v>85.4</v>
      </c>
      <c r="I170" s="232">
        <f>прил._5!L22</f>
        <v>85.4</v>
      </c>
      <c r="J170" s="232">
        <f>прил._5!M22</f>
        <v>100</v>
      </c>
      <c r="K170" s="232">
        <f>прил._5!N22</f>
        <v>0</v>
      </c>
      <c r="L170" s="333">
        <f t="shared" si="61"/>
        <v>0</v>
      </c>
    </row>
    <row r="171" spans="1:256" s="152" customFormat="1" ht="47.25" hidden="1" x14ac:dyDescent="0.25">
      <c r="A171" s="28"/>
      <c r="B171" s="214" t="s">
        <v>186</v>
      </c>
      <c r="C171" s="215" t="s">
        <v>181</v>
      </c>
      <c r="D171" s="231" t="s">
        <v>69</v>
      </c>
      <c r="E171" s="231" t="s">
        <v>23</v>
      </c>
      <c r="F171" s="231" t="s">
        <v>148</v>
      </c>
      <c r="G171" s="231" t="s">
        <v>82</v>
      </c>
      <c r="H171" s="232">
        <f>прил._5!K23</f>
        <v>85.4</v>
      </c>
      <c r="I171" s="232">
        <f>прил._5!L23</f>
        <v>85.4</v>
      </c>
      <c r="J171" s="232">
        <f>прил._5!M23</f>
        <v>100</v>
      </c>
      <c r="K171" s="232">
        <f>прил._5!N23</f>
        <v>0</v>
      </c>
      <c r="L171" s="333">
        <f t="shared" si="61"/>
        <v>0</v>
      </c>
      <c r="M171" s="153"/>
      <c r="N171" s="153"/>
      <c r="O171" s="153"/>
      <c r="P171" s="153"/>
      <c r="Q171" s="153"/>
      <c r="R171" s="153"/>
      <c r="S171" s="153"/>
      <c r="T171" s="153"/>
      <c r="U171" s="153"/>
      <c r="V171" s="153"/>
      <c r="W171" s="153"/>
      <c r="X171" s="153"/>
      <c r="Y171" s="153"/>
      <c r="Z171" s="153"/>
      <c r="AA171" s="153"/>
      <c r="AB171" s="153"/>
      <c r="AC171" s="153"/>
      <c r="AD171" s="153"/>
      <c r="AE171" s="153"/>
      <c r="AF171" s="153"/>
      <c r="AG171" s="153"/>
      <c r="AH171" s="153"/>
      <c r="AI171" s="153"/>
      <c r="AJ171" s="153"/>
      <c r="AK171" s="153"/>
      <c r="AL171" s="153"/>
      <c r="AM171" s="153"/>
      <c r="AN171" s="153"/>
      <c r="AO171" s="153"/>
      <c r="AP171" s="153"/>
      <c r="AQ171" s="153"/>
      <c r="AR171" s="153"/>
      <c r="AS171" s="153"/>
      <c r="AT171" s="153"/>
      <c r="AU171" s="153"/>
      <c r="AV171" s="153"/>
      <c r="AW171" s="153"/>
      <c r="AX171" s="153"/>
      <c r="AY171" s="153"/>
      <c r="AZ171" s="153"/>
      <c r="BA171" s="153"/>
      <c r="BB171" s="153"/>
      <c r="BC171" s="153"/>
      <c r="BD171" s="153"/>
      <c r="BE171" s="153"/>
      <c r="BF171" s="153"/>
      <c r="BG171" s="153"/>
      <c r="BH171" s="153"/>
      <c r="BI171" s="153"/>
      <c r="BJ171" s="153"/>
      <c r="BK171" s="153"/>
      <c r="BL171" s="153"/>
      <c r="BM171" s="153"/>
      <c r="BN171" s="153"/>
      <c r="BO171" s="153"/>
      <c r="BP171" s="153"/>
      <c r="BQ171" s="153"/>
      <c r="BR171" s="153"/>
      <c r="BS171" s="153"/>
      <c r="BT171" s="153"/>
      <c r="BU171" s="153"/>
      <c r="BV171" s="153"/>
      <c r="BW171" s="153"/>
      <c r="BX171" s="153"/>
      <c r="BY171" s="153"/>
      <c r="BZ171" s="153"/>
      <c r="CA171" s="153"/>
      <c r="CB171" s="153"/>
      <c r="CC171" s="153"/>
      <c r="CD171" s="153"/>
      <c r="CE171" s="153"/>
      <c r="CF171" s="153"/>
      <c r="CG171" s="153"/>
      <c r="CH171" s="153"/>
      <c r="CI171" s="153"/>
      <c r="CJ171" s="153"/>
      <c r="CK171" s="153"/>
      <c r="CL171" s="153"/>
      <c r="CM171" s="153"/>
      <c r="CN171" s="153"/>
      <c r="CO171" s="153"/>
      <c r="CP171" s="153"/>
      <c r="CQ171" s="153"/>
      <c r="CR171" s="153"/>
      <c r="CS171" s="153"/>
      <c r="CT171" s="153"/>
      <c r="CU171" s="153"/>
      <c r="CV171" s="153"/>
      <c r="CW171" s="153"/>
      <c r="CX171" s="153"/>
      <c r="CY171" s="153"/>
      <c r="CZ171" s="153"/>
      <c r="DA171" s="153"/>
      <c r="DB171" s="153"/>
      <c r="DC171" s="153"/>
      <c r="DD171" s="153"/>
      <c r="DE171" s="153"/>
      <c r="DF171" s="153"/>
      <c r="DG171" s="153"/>
      <c r="DH171" s="153"/>
      <c r="DI171" s="153"/>
      <c r="DJ171" s="153"/>
      <c r="DK171" s="153"/>
      <c r="DL171" s="153"/>
      <c r="DM171" s="153"/>
      <c r="DN171" s="153"/>
      <c r="DO171" s="153"/>
      <c r="DP171" s="153"/>
      <c r="DQ171" s="153"/>
      <c r="DR171" s="153"/>
      <c r="DS171" s="153"/>
      <c r="DT171" s="153"/>
      <c r="DU171" s="153"/>
      <c r="DV171" s="153"/>
      <c r="DW171" s="153"/>
      <c r="DX171" s="153"/>
      <c r="DY171" s="153"/>
      <c r="DZ171" s="153"/>
      <c r="EA171" s="153"/>
      <c r="EB171" s="153"/>
      <c r="EC171" s="153"/>
      <c r="ED171" s="153"/>
      <c r="EE171" s="153"/>
      <c r="EF171" s="153"/>
      <c r="EG171" s="153"/>
      <c r="EH171" s="153"/>
      <c r="EI171" s="153"/>
      <c r="EJ171" s="153"/>
      <c r="EK171" s="153"/>
      <c r="EL171" s="153"/>
      <c r="EM171" s="153"/>
      <c r="EN171" s="153"/>
      <c r="EO171" s="153"/>
      <c r="EP171" s="153"/>
      <c r="EQ171" s="153"/>
      <c r="ER171" s="153"/>
      <c r="ES171" s="153"/>
      <c r="ET171" s="153"/>
      <c r="EU171" s="153"/>
      <c r="EV171" s="153"/>
      <c r="EW171" s="153"/>
      <c r="EX171" s="153"/>
      <c r="EY171" s="153"/>
      <c r="EZ171" s="153"/>
      <c r="FA171" s="153"/>
      <c r="FB171" s="153"/>
      <c r="FC171" s="153"/>
      <c r="FD171" s="153"/>
      <c r="FE171" s="153"/>
      <c r="FF171" s="153"/>
      <c r="FG171" s="153"/>
      <c r="FH171" s="153"/>
      <c r="FI171" s="153"/>
      <c r="FJ171" s="153"/>
      <c r="FK171" s="153"/>
      <c r="FL171" s="153"/>
      <c r="FM171" s="153"/>
      <c r="FN171" s="153"/>
      <c r="FO171" s="153"/>
      <c r="FP171" s="153"/>
      <c r="FQ171" s="153"/>
      <c r="FR171" s="153"/>
      <c r="FS171" s="153"/>
      <c r="FT171" s="153"/>
      <c r="FU171" s="153"/>
      <c r="FV171" s="153"/>
      <c r="FW171" s="153"/>
      <c r="FX171" s="153"/>
      <c r="FY171" s="153"/>
      <c r="FZ171" s="153"/>
      <c r="GA171" s="153"/>
      <c r="GB171" s="153"/>
      <c r="GC171" s="153"/>
      <c r="GD171" s="153"/>
      <c r="GE171" s="153"/>
      <c r="GF171" s="153"/>
      <c r="GG171" s="153"/>
      <c r="GH171" s="153"/>
      <c r="GI171" s="153"/>
      <c r="GJ171" s="153"/>
      <c r="GK171" s="153"/>
      <c r="GL171" s="153"/>
      <c r="GM171" s="153"/>
      <c r="GN171" s="153"/>
      <c r="GO171" s="153"/>
      <c r="GP171" s="153"/>
      <c r="GQ171" s="153"/>
      <c r="GR171" s="153"/>
      <c r="GS171" s="153"/>
      <c r="GT171" s="153"/>
      <c r="GU171" s="153"/>
      <c r="GV171" s="153"/>
      <c r="GW171" s="153"/>
      <c r="GX171" s="153"/>
      <c r="GY171" s="153"/>
      <c r="GZ171" s="153"/>
      <c r="HA171" s="153"/>
      <c r="HB171" s="153"/>
      <c r="HC171" s="153"/>
      <c r="HD171" s="153"/>
      <c r="HE171" s="153"/>
      <c r="HF171" s="153"/>
      <c r="HG171" s="153"/>
      <c r="HH171" s="153"/>
      <c r="HI171" s="153"/>
      <c r="HJ171" s="153"/>
      <c r="HK171" s="153"/>
      <c r="HL171" s="153"/>
      <c r="HM171" s="153"/>
      <c r="HN171" s="153"/>
      <c r="HO171" s="153"/>
      <c r="HP171" s="153"/>
      <c r="HQ171" s="153"/>
      <c r="HR171" s="153"/>
      <c r="HS171" s="153"/>
      <c r="HT171" s="153"/>
      <c r="HU171" s="153"/>
      <c r="HV171" s="153"/>
      <c r="HW171" s="153"/>
      <c r="HX171" s="153"/>
      <c r="HY171" s="153"/>
      <c r="HZ171" s="153"/>
      <c r="IA171" s="153"/>
      <c r="IB171" s="153"/>
      <c r="IC171" s="153"/>
      <c r="ID171" s="153"/>
      <c r="IE171" s="153"/>
      <c r="IF171" s="153"/>
      <c r="IG171" s="153"/>
      <c r="IH171" s="153"/>
      <c r="II171" s="153"/>
      <c r="IJ171" s="153"/>
      <c r="IK171" s="153"/>
      <c r="IL171" s="153"/>
      <c r="IM171" s="153"/>
      <c r="IN171" s="153"/>
      <c r="IO171" s="153"/>
      <c r="IP171" s="153"/>
      <c r="IQ171" s="153"/>
      <c r="IR171" s="153"/>
      <c r="IS171" s="153"/>
      <c r="IT171" s="153"/>
      <c r="IU171" s="153"/>
      <c r="IV171" s="153"/>
    </row>
    <row r="172" spans="1:256" customFormat="1" ht="43.5" hidden="1" customHeight="1" x14ac:dyDescent="0.25">
      <c r="A172" s="28"/>
      <c r="B172" s="214" t="s">
        <v>186</v>
      </c>
      <c r="C172" s="215" t="s">
        <v>181</v>
      </c>
      <c r="D172" s="231" t="s">
        <v>69</v>
      </c>
      <c r="E172" s="231" t="s">
        <v>23</v>
      </c>
      <c r="F172" s="231" t="s">
        <v>148</v>
      </c>
      <c r="G172" s="231" t="s">
        <v>82</v>
      </c>
      <c r="H172" s="232">
        <f>прил._5!K24</f>
        <v>85.4</v>
      </c>
      <c r="I172" s="232">
        <f>прил._5!L24</f>
        <v>85.4</v>
      </c>
      <c r="J172" s="232">
        <f>прил._5!M24</f>
        <v>100</v>
      </c>
      <c r="K172" s="232">
        <f>прил._5!N24</f>
        <v>0</v>
      </c>
      <c r="L172" s="333">
        <f t="shared" si="61"/>
        <v>0</v>
      </c>
      <c r="M172" s="154"/>
      <c r="N172" s="154"/>
      <c r="O172" s="154"/>
      <c r="P172" s="154"/>
      <c r="Q172" s="154"/>
      <c r="R172" s="154"/>
      <c r="S172" s="154"/>
      <c r="T172" s="154"/>
      <c r="U172" s="154"/>
      <c r="V172" s="154"/>
      <c r="W172" s="154"/>
      <c r="X172" s="154"/>
      <c r="Y172" s="154"/>
      <c r="Z172" s="154"/>
      <c r="AA172" s="154"/>
      <c r="AB172" s="154"/>
      <c r="AC172" s="154"/>
      <c r="AD172" s="154"/>
      <c r="AE172" s="154"/>
      <c r="AF172" s="154"/>
      <c r="AG172" s="154"/>
      <c r="AH172" s="154"/>
      <c r="AI172" s="154"/>
      <c r="AJ172" s="154"/>
      <c r="AK172" s="154"/>
      <c r="AL172" s="154"/>
      <c r="AM172" s="154"/>
      <c r="AN172" s="154"/>
      <c r="AO172" s="154"/>
      <c r="AP172" s="154"/>
      <c r="AQ172" s="154"/>
      <c r="AR172" s="154"/>
      <c r="AS172" s="154"/>
      <c r="AT172" s="154"/>
      <c r="AU172" s="154"/>
      <c r="AV172" s="154"/>
      <c r="AW172" s="154"/>
      <c r="AX172" s="154"/>
      <c r="AY172" s="154"/>
      <c r="AZ172" s="154"/>
      <c r="BA172" s="154"/>
      <c r="BB172" s="154"/>
      <c r="BC172" s="154"/>
      <c r="BD172" s="154"/>
      <c r="BE172" s="154"/>
      <c r="BF172" s="154"/>
      <c r="BG172" s="154"/>
      <c r="BH172" s="154"/>
      <c r="BI172" s="154"/>
      <c r="BJ172" s="154"/>
      <c r="BK172" s="154"/>
      <c r="BL172" s="154"/>
      <c r="BM172" s="154"/>
      <c r="BN172" s="154"/>
      <c r="BO172" s="154"/>
      <c r="BP172" s="154"/>
      <c r="BQ172" s="154"/>
      <c r="BR172" s="154"/>
      <c r="BS172" s="154"/>
      <c r="BT172" s="154"/>
      <c r="BU172" s="154"/>
      <c r="BV172" s="154"/>
      <c r="BW172" s="154"/>
      <c r="BX172" s="154"/>
      <c r="BY172" s="154"/>
      <c r="BZ172" s="154"/>
      <c r="CA172" s="154"/>
      <c r="CB172" s="154"/>
      <c r="CC172" s="154"/>
      <c r="CD172" s="154"/>
      <c r="CE172" s="154"/>
      <c r="CF172" s="154"/>
      <c r="CG172" s="154"/>
      <c r="CH172" s="154"/>
      <c r="CI172" s="154"/>
      <c r="CJ172" s="154"/>
      <c r="CK172" s="154"/>
      <c r="CL172" s="154"/>
      <c r="CM172" s="154"/>
      <c r="CN172" s="154"/>
      <c r="CO172" s="154"/>
      <c r="CP172" s="154"/>
      <c r="CQ172" s="154"/>
      <c r="CR172" s="154"/>
      <c r="CS172" s="154"/>
      <c r="CT172" s="154"/>
      <c r="CU172" s="154"/>
      <c r="CV172" s="154"/>
      <c r="CW172" s="154"/>
      <c r="CX172" s="154"/>
      <c r="CY172" s="154"/>
      <c r="CZ172" s="154"/>
      <c r="DA172" s="154"/>
      <c r="DB172" s="154"/>
      <c r="DC172" s="154"/>
      <c r="DD172" s="154"/>
      <c r="DE172" s="154"/>
      <c r="DF172" s="154"/>
      <c r="DG172" s="154"/>
      <c r="DH172" s="154"/>
      <c r="DI172" s="154"/>
      <c r="DJ172" s="154"/>
      <c r="DK172" s="154"/>
      <c r="DL172" s="154"/>
      <c r="DM172" s="154"/>
      <c r="DN172" s="154"/>
      <c r="DO172" s="154"/>
      <c r="DP172" s="154"/>
      <c r="DQ172" s="154"/>
      <c r="DR172" s="154"/>
      <c r="DS172" s="154"/>
      <c r="DT172" s="154"/>
      <c r="DU172" s="154"/>
      <c r="DV172" s="154"/>
      <c r="DW172" s="154"/>
      <c r="DX172" s="154"/>
      <c r="DY172" s="154"/>
      <c r="DZ172" s="154"/>
      <c r="EA172" s="154"/>
      <c r="EB172" s="154"/>
      <c r="EC172" s="154"/>
      <c r="ED172" s="154"/>
      <c r="EE172" s="154"/>
      <c r="EF172" s="154"/>
      <c r="EG172" s="154"/>
      <c r="EH172" s="154"/>
      <c r="EI172" s="154"/>
      <c r="EJ172" s="154"/>
      <c r="EK172" s="154"/>
      <c r="EL172" s="154"/>
      <c r="EM172" s="154"/>
      <c r="EN172" s="154"/>
      <c r="EO172" s="154"/>
      <c r="EP172" s="154"/>
      <c r="EQ172" s="154"/>
      <c r="ER172" s="154"/>
      <c r="ES172" s="154"/>
      <c r="ET172" s="154"/>
      <c r="EU172" s="154"/>
      <c r="EV172" s="154"/>
      <c r="EW172" s="154"/>
      <c r="EX172" s="154"/>
      <c r="EY172" s="154"/>
      <c r="EZ172" s="154"/>
      <c r="FA172" s="154"/>
      <c r="FB172" s="154"/>
      <c r="FC172" s="154"/>
      <c r="FD172" s="154"/>
      <c r="FE172" s="154"/>
      <c r="FF172" s="154"/>
      <c r="FG172" s="154"/>
      <c r="FH172" s="154"/>
      <c r="FI172" s="154"/>
      <c r="FJ172" s="154"/>
      <c r="FK172" s="154"/>
      <c r="FL172" s="154"/>
      <c r="FM172" s="154"/>
      <c r="FN172" s="154"/>
      <c r="FO172" s="154"/>
      <c r="FP172" s="154"/>
      <c r="FQ172" s="154"/>
      <c r="FR172" s="154"/>
      <c r="FS172" s="154"/>
      <c r="FT172" s="154"/>
      <c r="FU172" s="154"/>
      <c r="FV172" s="154"/>
      <c r="FW172" s="154"/>
      <c r="FX172" s="154"/>
      <c r="FY172" s="154"/>
      <c r="FZ172" s="154"/>
      <c r="GA172" s="154"/>
      <c r="GB172" s="154"/>
      <c r="GC172" s="154"/>
      <c r="GD172" s="154"/>
      <c r="GE172" s="154"/>
      <c r="GF172" s="154"/>
      <c r="GG172" s="154"/>
      <c r="GH172" s="154"/>
      <c r="GI172" s="154"/>
      <c r="GJ172" s="154"/>
      <c r="GK172" s="154"/>
      <c r="GL172" s="154"/>
      <c r="GM172" s="154"/>
      <c r="GN172" s="154"/>
      <c r="GO172" s="154"/>
      <c r="GP172" s="154"/>
      <c r="GQ172" s="154"/>
      <c r="GR172" s="154"/>
      <c r="GS172" s="154"/>
      <c r="GT172" s="154"/>
      <c r="GU172" s="154"/>
      <c r="GV172" s="154"/>
      <c r="GW172" s="154"/>
      <c r="GX172" s="154"/>
      <c r="GY172" s="154"/>
      <c r="GZ172" s="154"/>
      <c r="HA172" s="154"/>
      <c r="HB172" s="154"/>
      <c r="HC172" s="154"/>
      <c r="HD172" s="154"/>
      <c r="HE172" s="154"/>
      <c r="HF172" s="154"/>
      <c r="HG172" s="154"/>
      <c r="HH172" s="154"/>
      <c r="HI172" s="154"/>
      <c r="HJ172" s="154"/>
      <c r="HK172" s="154"/>
      <c r="HL172" s="154"/>
      <c r="HM172" s="154"/>
      <c r="HN172" s="154"/>
      <c r="HO172" s="154"/>
      <c r="HP172" s="154"/>
      <c r="HQ172" s="154"/>
      <c r="HR172" s="154"/>
      <c r="HS172" s="154"/>
      <c r="HT172" s="154"/>
      <c r="HU172" s="154"/>
      <c r="HV172" s="154"/>
      <c r="HW172" s="154"/>
      <c r="HX172" s="154"/>
      <c r="HY172" s="154"/>
      <c r="HZ172" s="154"/>
      <c r="IA172" s="154"/>
      <c r="IB172" s="154"/>
      <c r="IC172" s="154"/>
      <c r="ID172" s="154"/>
      <c r="IE172" s="154"/>
      <c r="IF172" s="154"/>
      <c r="IG172" s="154"/>
      <c r="IH172" s="154"/>
      <c r="II172" s="154"/>
      <c r="IJ172" s="154"/>
      <c r="IK172" s="154"/>
      <c r="IL172" s="154"/>
      <c r="IM172" s="154"/>
      <c r="IN172" s="154"/>
      <c r="IO172" s="154"/>
      <c r="IP172" s="154"/>
      <c r="IQ172" s="154"/>
      <c r="IR172" s="154"/>
      <c r="IS172" s="154"/>
      <c r="IT172" s="154"/>
      <c r="IU172" s="154"/>
      <c r="IV172" s="154"/>
    </row>
    <row r="173" spans="1:256" customFormat="1" ht="47.25" hidden="1" x14ac:dyDescent="0.25">
      <c r="A173" s="28"/>
      <c r="B173" s="214" t="s">
        <v>186</v>
      </c>
      <c r="C173" s="215" t="s">
        <v>181</v>
      </c>
      <c r="D173" s="231" t="s">
        <v>69</v>
      </c>
      <c r="E173" s="231" t="s">
        <v>23</v>
      </c>
      <c r="F173" s="231" t="s">
        <v>148</v>
      </c>
      <c r="G173" s="231" t="s">
        <v>82</v>
      </c>
      <c r="H173" s="232">
        <f>прил._5!K25</f>
        <v>38497.9</v>
      </c>
      <c r="I173" s="232">
        <f>прил._5!L25</f>
        <v>36825.1</v>
      </c>
      <c r="J173" s="232">
        <f>прил._5!M25</f>
        <v>95.654827925679058</v>
      </c>
      <c r="K173" s="232">
        <f>прил._5!N25</f>
        <v>0</v>
      </c>
      <c r="L173" s="333">
        <f t="shared" si="61"/>
        <v>0</v>
      </c>
      <c r="M173" s="154"/>
      <c r="N173" s="154"/>
      <c r="O173" s="154"/>
      <c r="P173" s="154"/>
      <c r="Q173" s="154"/>
      <c r="R173" s="154"/>
      <c r="S173" s="154"/>
      <c r="T173" s="154"/>
      <c r="U173" s="154"/>
      <c r="V173" s="154"/>
      <c r="W173" s="154"/>
      <c r="X173" s="154"/>
      <c r="Y173" s="154"/>
      <c r="Z173" s="154"/>
      <c r="AA173" s="154"/>
      <c r="AB173" s="154"/>
      <c r="AC173" s="154"/>
      <c r="AD173" s="154"/>
      <c r="AE173" s="154"/>
      <c r="AF173" s="154"/>
      <c r="AG173" s="154"/>
      <c r="AH173" s="154"/>
      <c r="AI173" s="154"/>
      <c r="AJ173" s="154"/>
      <c r="AK173" s="154"/>
      <c r="AL173" s="154"/>
      <c r="AM173" s="154"/>
      <c r="AN173" s="154"/>
      <c r="AO173" s="154"/>
      <c r="AP173" s="154"/>
      <c r="AQ173" s="154"/>
      <c r="AR173" s="154"/>
      <c r="AS173" s="154"/>
      <c r="AT173" s="154"/>
      <c r="AU173" s="154"/>
      <c r="AV173" s="154"/>
      <c r="AW173" s="154"/>
      <c r="AX173" s="154"/>
      <c r="AY173" s="154"/>
      <c r="AZ173" s="154"/>
      <c r="BA173" s="154"/>
      <c r="BB173" s="154"/>
      <c r="BC173" s="154"/>
      <c r="BD173" s="154"/>
      <c r="BE173" s="154"/>
      <c r="BF173" s="154"/>
      <c r="BG173" s="154"/>
      <c r="BH173" s="154"/>
      <c r="BI173" s="154"/>
      <c r="BJ173" s="154"/>
      <c r="BK173" s="154"/>
      <c r="BL173" s="154"/>
      <c r="BM173" s="154"/>
      <c r="BN173" s="154"/>
      <c r="BO173" s="154"/>
      <c r="BP173" s="154"/>
      <c r="BQ173" s="154"/>
      <c r="BR173" s="154"/>
      <c r="BS173" s="154"/>
      <c r="BT173" s="154"/>
      <c r="BU173" s="154"/>
      <c r="BV173" s="154"/>
      <c r="BW173" s="154"/>
      <c r="BX173" s="154"/>
      <c r="BY173" s="154"/>
      <c r="BZ173" s="154"/>
      <c r="CA173" s="154"/>
      <c r="CB173" s="154"/>
      <c r="CC173" s="154"/>
      <c r="CD173" s="154"/>
      <c r="CE173" s="154"/>
      <c r="CF173" s="154"/>
      <c r="CG173" s="154"/>
      <c r="CH173" s="154"/>
      <c r="CI173" s="154"/>
      <c r="CJ173" s="154"/>
      <c r="CK173" s="154"/>
      <c r="CL173" s="154"/>
      <c r="CM173" s="154"/>
      <c r="CN173" s="154"/>
      <c r="CO173" s="154"/>
      <c r="CP173" s="154"/>
      <c r="CQ173" s="154"/>
      <c r="CR173" s="154"/>
      <c r="CS173" s="154"/>
      <c r="CT173" s="154"/>
      <c r="CU173" s="154"/>
      <c r="CV173" s="154"/>
      <c r="CW173" s="154"/>
      <c r="CX173" s="154"/>
      <c r="CY173" s="154"/>
      <c r="CZ173" s="154"/>
      <c r="DA173" s="154"/>
      <c r="DB173" s="154"/>
      <c r="DC173" s="154"/>
      <c r="DD173" s="154"/>
      <c r="DE173" s="154"/>
      <c r="DF173" s="154"/>
      <c r="DG173" s="154"/>
      <c r="DH173" s="154"/>
      <c r="DI173" s="154"/>
      <c r="DJ173" s="154"/>
      <c r="DK173" s="154"/>
      <c r="DL173" s="154"/>
      <c r="DM173" s="154"/>
      <c r="DN173" s="154"/>
      <c r="DO173" s="154"/>
      <c r="DP173" s="154"/>
      <c r="DQ173" s="154"/>
      <c r="DR173" s="154"/>
      <c r="DS173" s="154"/>
      <c r="DT173" s="154"/>
      <c r="DU173" s="154"/>
      <c r="DV173" s="154"/>
      <c r="DW173" s="154"/>
      <c r="DX173" s="154"/>
      <c r="DY173" s="154"/>
      <c r="DZ173" s="154"/>
      <c r="EA173" s="154"/>
      <c r="EB173" s="154"/>
      <c r="EC173" s="154"/>
      <c r="ED173" s="154"/>
      <c r="EE173" s="154"/>
      <c r="EF173" s="154"/>
      <c r="EG173" s="154"/>
      <c r="EH173" s="154"/>
      <c r="EI173" s="154"/>
      <c r="EJ173" s="154"/>
      <c r="EK173" s="154"/>
      <c r="EL173" s="154"/>
      <c r="EM173" s="154"/>
      <c r="EN173" s="154"/>
      <c r="EO173" s="154"/>
      <c r="EP173" s="154"/>
      <c r="EQ173" s="154"/>
      <c r="ER173" s="154"/>
      <c r="ES173" s="154"/>
      <c r="ET173" s="154"/>
      <c r="EU173" s="154"/>
      <c r="EV173" s="154"/>
      <c r="EW173" s="154"/>
      <c r="EX173" s="154"/>
      <c r="EY173" s="154"/>
      <c r="EZ173" s="154"/>
      <c r="FA173" s="154"/>
      <c r="FB173" s="154"/>
      <c r="FC173" s="154"/>
      <c r="FD173" s="154"/>
      <c r="FE173" s="154"/>
      <c r="FF173" s="154"/>
      <c r="FG173" s="154"/>
      <c r="FH173" s="154"/>
      <c r="FI173" s="154"/>
      <c r="FJ173" s="154"/>
      <c r="FK173" s="154"/>
      <c r="FL173" s="154"/>
      <c r="FM173" s="154"/>
      <c r="FN173" s="154"/>
      <c r="FO173" s="154"/>
      <c r="FP173" s="154"/>
      <c r="FQ173" s="154"/>
      <c r="FR173" s="154"/>
      <c r="FS173" s="154"/>
      <c r="FT173" s="154"/>
      <c r="FU173" s="154"/>
      <c r="FV173" s="154"/>
      <c r="FW173" s="154"/>
      <c r="FX173" s="154"/>
      <c r="FY173" s="154"/>
      <c r="FZ173" s="154"/>
      <c r="GA173" s="154"/>
      <c r="GB173" s="154"/>
      <c r="GC173" s="154"/>
      <c r="GD173" s="154"/>
      <c r="GE173" s="154"/>
      <c r="GF173" s="154"/>
      <c r="GG173" s="154"/>
      <c r="GH173" s="154"/>
      <c r="GI173" s="154"/>
      <c r="GJ173" s="154"/>
      <c r="GK173" s="154"/>
      <c r="GL173" s="154"/>
      <c r="GM173" s="154"/>
      <c r="GN173" s="154"/>
      <c r="GO173" s="154"/>
      <c r="GP173" s="154"/>
      <c r="GQ173" s="154"/>
      <c r="GR173" s="154"/>
      <c r="GS173" s="154"/>
      <c r="GT173" s="154"/>
      <c r="GU173" s="154"/>
      <c r="GV173" s="154"/>
      <c r="GW173" s="154"/>
      <c r="GX173" s="154"/>
      <c r="GY173" s="154"/>
      <c r="GZ173" s="154"/>
      <c r="HA173" s="154"/>
      <c r="HB173" s="154"/>
      <c r="HC173" s="154"/>
      <c r="HD173" s="154"/>
      <c r="HE173" s="154"/>
      <c r="HF173" s="154"/>
      <c r="HG173" s="154"/>
      <c r="HH173" s="154"/>
      <c r="HI173" s="154"/>
      <c r="HJ173" s="154"/>
      <c r="HK173" s="154"/>
      <c r="HL173" s="154"/>
      <c r="HM173" s="154"/>
      <c r="HN173" s="154"/>
      <c r="HO173" s="154"/>
      <c r="HP173" s="154"/>
      <c r="HQ173" s="154"/>
      <c r="HR173" s="154"/>
      <c r="HS173" s="154"/>
      <c r="HT173" s="154"/>
      <c r="HU173" s="154"/>
      <c r="HV173" s="154"/>
      <c r="HW173" s="154"/>
      <c r="HX173" s="154"/>
      <c r="HY173" s="154"/>
      <c r="HZ173" s="154"/>
      <c r="IA173" s="154"/>
      <c r="IB173" s="154"/>
      <c r="IC173" s="154"/>
      <c r="ID173" s="154"/>
      <c r="IE173" s="154"/>
      <c r="IF173" s="154"/>
      <c r="IG173" s="154"/>
      <c r="IH173" s="154"/>
      <c r="II173" s="154"/>
      <c r="IJ173" s="154"/>
      <c r="IK173" s="154"/>
      <c r="IL173" s="154"/>
      <c r="IM173" s="154"/>
      <c r="IN173" s="154"/>
      <c r="IO173" s="154"/>
      <c r="IP173" s="154"/>
      <c r="IQ173" s="154"/>
      <c r="IR173" s="154"/>
      <c r="IS173" s="154"/>
      <c r="IT173" s="154"/>
      <c r="IU173" s="154"/>
      <c r="IV173" s="154"/>
    </row>
    <row r="174" spans="1:256" customFormat="1" ht="47.25" hidden="1" x14ac:dyDescent="0.25">
      <c r="A174" s="28"/>
      <c r="B174" s="214" t="s">
        <v>186</v>
      </c>
      <c r="C174" s="215" t="s">
        <v>181</v>
      </c>
      <c r="D174" s="231" t="s">
        <v>69</v>
      </c>
      <c r="E174" s="231" t="s">
        <v>23</v>
      </c>
      <c r="F174" s="231" t="s">
        <v>148</v>
      </c>
      <c r="G174" s="231" t="s">
        <v>82</v>
      </c>
      <c r="H174" s="232">
        <f>прил._5!K26</f>
        <v>10786.400000000001</v>
      </c>
      <c r="I174" s="232">
        <f>прил._5!L26</f>
        <v>10248.299999999999</v>
      </c>
      <c r="J174" s="232">
        <f>прил._5!M26</f>
        <v>95.011310539197481</v>
      </c>
      <c r="K174" s="232">
        <f>прил._5!N26</f>
        <v>0</v>
      </c>
      <c r="L174" s="333">
        <f t="shared" si="61"/>
        <v>0</v>
      </c>
      <c r="M174" s="154"/>
      <c r="N174" s="154"/>
      <c r="O174" s="154"/>
      <c r="P174" s="154"/>
      <c r="Q174" s="154"/>
      <c r="R174" s="154"/>
      <c r="S174" s="154"/>
      <c r="T174" s="154"/>
      <c r="U174" s="154"/>
      <c r="V174" s="154"/>
      <c r="W174" s="154"/>
      <c r="X174" s="154"/>
      <c r="Y174" s="154"/>
      <c r="Z174" s="154"/>
      <c r="AA174" s="154"/>
      <c r="AB174" s="154"/>
      <c r="AC174" s="154"/>
      <c r="AD174" s="154"/>
      <c r="AE174" s="154"/>
      <c r="AF174" s="154"/>
      <c r="AG174" s="154"/>
      <c r="AH174" s="154"/>
      <c r="AI174" s="154"/>
      <c r="AJ174" s="154"/>
      <c r="AK174" s="154"/>
      <c r="AL174" s="154"/>
      <c r="AM174" s="154"/>
      <c r="AN174" s="154"/>
      <c r="AO174" s="154"/>
      <c r="AP174" s="154"/>
      <c r="AQ174" s="154"/>
      <c r="AR174" s="154"/>
      <c r="AS174" s="154"/>
      <c r="AT174" s="154"/>
      <c r="AU174" s="154"/>
      <c r="AV174" s="154"/>
      <c r="AW174" s="154"/>
      <c r="AX174" s="154"/>
      <c r="AY174" s="154"/>
      <c r="AZ174" s="154"/>
      <c r="BA174" s="154"/>
      <c r="BB174" s="154"/>
      <c r="BC174" s="154"/>
      <c r="BD174" s="154"/>
      <c r="BE174" s="154"/>
      <c r="BF174" s="154"/>
      <c r="BG174" s="154"/>
      <c r="BH174" s="154"/>
      <c r="BI174" s="154"/>
      <c r="BJ174" s="154"/>
      <c r="BK174" s="154"/>
      <c r="BL174" s="154"/>
      <c r="BM174" s="154"/>
      <c r="BN174" s="154"/>
      <c r="BO174" s="154"/>
      <c r="BP174" s="154"/>
      <c r="BQ174" s="154"/>
      <c r="BR174" s="154"/>
      <c r="BS174" s="154"/>
      <c r="BT174" s="154"/>
      <c r="BU174" s="154"/>
      <c r="BV174" s="154"/>
      <c r="BW174" s="154"/>
      <c r="BX174" s="154"/>
      <c r="BY174" s="154"/>
      <c r="BZ174" s="154"/>
      <c r="CA174" s="154"/>
      <c r="CB174" s="154"/>
      <c r="CC174" s="154"/>
      <c r="CD174" s="154"/>
      <c r="CE174" s="154"/>
      <c r="CF174" s="154"/>
      <c r="CG174" s="154"/>
      <c r="CH174" s="154"/>
      <c r="CI174" s="154"/>
      <c r="CJ174" s="154"/>
      <c r="CK174" s="154"/>
      <c r="CL174" s="154"/>
      <c r="CM174" s="154"/>
      <c r="CN174" s="154"/>
      <c r="CO174" s="154"/>
      <c r="CP174" s="154"/>
      <c r="CQ174" s="154"/>
      <c r="CR174" s="154"/>
      <c r="CS174" s="154"/>
      <c r="CT174" s="154"/>
      <c r="CU174" s="154"/>
      <c r="CV174" s="154"/>
      <c r="CW174" s="154"/>
      <c r="CX174" s="154"/>
      <c r="CY174" s="154"/>
      <c r="CZ174" s="154"/>
      <c r="DA174" s="154"/>
      <c r="DB174" s="154"/>
      <c r="DC174" s="154"/>
      <c r="DD174" s="154"/>
      <c r="DE174" s="154"/>
      <c r="DF174" s="154"/>
      <c r="DG174" s="154"/>
      <c r="DH174" s="154"/>
      <c r="DI174" s="154"/>
      <c r="DJ174" s="154"/>
      <c r="DK174" s="154"/>
      <c r="DL174" s="154"/>
      <c r="DM174" s="154"/>
      <c r="DN174" s="154"/>
      <c r="DO174" s="154"/>
      <c r="DP174" s="154"/>
      <c r="DQ174" s="154"/>
      <c r="DR174" s="154"/>
      <c r="DS174" s="154"/>
      <c r="DT174" s="154"/>
      <c r="DU174" s="154"/>
      <c r="DV174" s="154"/>
      <c r="DW174" s="154"/>
      <c r="DX174" s="154"/>
      <c r="DY174" s="154"/>
      <c r="DZ174" s="154"/>
      <c r="EA174" s="154"/>
      <c r="EB174" s="154"/>
      <c r="EC174" s="154"/>
      <c r="ED174" s="154"/>
      <c r="EE174" s="154"/>
      <c r="EF174" s="154"/>
      <c r="EG174" s="154"/>
      <c r="EH174" s="154"/>
      <c r="EI174" s="154"/>
      <c r="EJ174" s="154"/>
      <c r="EK174" s="154"/>
      <c r="EL174" s="154"/>
      <c r="EM174" s="154"/>
      <c r="EN174" s="154"/>
      <c r="EO174" s="154"/>
      <c r="EP174" s="154"/>
      <c r="EQ174" s="154"/>
      <c r="ER174" s="154"/>
      <c r="ES174" s="154"/>
      <c r="ET174" s="154"/>
      <c r="EU174" s="154"/>
      <c r="EV174" s="154"/>
      <c r="EW174" s="154"/>
      <c r="EX174" s="154"/>
      <c r="EY174" s="154"/>
      <c r="EZ174" s="154"/>
      <c r="FA174" s="154"/>
      <c r="FB174" s="154"/>
      <c r="FC174" s="154"/>
      <c r="FD174" s="154"/>
      <c r="FE174" s="154"/>
      <c r="FF174" s="154"/>
      <c r="FG174" s="154"/>
      <c r="FH174" s="154"/>
      <c r="FI174" s="154"/>
      <c r="FJ174" s="154"/>
      <c r="FK174" s="154"/>
      <c r="FL174" s="154"/>
      <c r="FM174" s="154"/>
      <c r="FN174" s="154"/>
      <c r="FO174" s="154"/>
      <c r="FP174" s="154"/>
      <c r="FQ174" s="154"/>
      <c r="FR174" s="154"/>
      <c r="FS174" s="154"/>
      <c r="FT174" s="154"/>
      <c r="FU174" s="154"/>
      <c r="FV174" s="154"/>
      <c r="FW174" s="154"/>
      <c r="FX174" s="154"/>
      <c r="FY174" s="154"/>
      <c r="FZ174" s="154"/>
      <c r="GA174" s="154"/>
      <c r="GB174" s="154"/>
      <c r="GC174" s="154"/>
      <c r="GD174" s="154"/>
      <c r="GE174" s="154"/>
      <c r="GF174" s="154"/>
      <c r="GG174" s="154"/>
      <c r="GH174" s="154"/>
      <c r="GI174" s="154"/>
      <c r="GJ174" s="154"/>
      <c r="GK174" s="154"/>
      <c r="GL174" s="154"/>
      <c r="GM174" s="154"/>
      <c r="GN174" s="154"/>
      <c r="GO174" s="154"/>
      <c r="GP174" s="154"/>
      <c r="GQ174" s="154"/>
      <c r="GR174" s="154"/>
      <c r="GS174" s="154"/>
      <c r="GT174" s="154"/>
      <c r="GU174" s="154"/>
      <c r="GV174" s="154"/>
      <c r="GW174" s="154"/>
      <c r="GX174" s="154"/>
      <c r="GY174" s="154"/>
      <c r="GZ174" s="154"/>
      <c r="HA174" s="154"/>
      <c r="HB174" s="154"/>
      <c r="HC174" s="154"/>
      <c r="HD174" s="154"/>
      <c r="HE174" s="154"/>
      <c r="HF174" s="154"/>
      <c r="HG174" s="154"/>
      <c r="HH174" s="154"/>
      <c r="HI174" s="154"/>
      <c r="HJ174" s="154"/>
      <c r="HK174" s="154"/>
      <c r="HL174" s="154"/>
      <c r="HM174" s="154"/>
      <c r="HN174" s="154"/>
      <c r="HO174" s="154"/>
      <c r="HP174" s="154"/>
      <c r="HQ174" s="154"/>
      <c r="HR174" s="154"/>
      <c r="HS174" s="154"/>
      <c r="HT174" s="154"/>
      <c r="HU174" s="154"/>
      <c r="HV174" s="154"/>
      <c r="HW174" s="154"/>
      <c r="HX174" s="154"/>
      <c r="HY174" s="154"/>
      <c r="HZ174" s="154"/>
      <c r="IA174" s="154"/>
      <c r="IB174" s="154"/>
      <c r="IC174" s="154"/>
      <c r="ID174" s="154"/>
      <c r="IE174" s="154"/>
      <c r="IF174" s="154"/>
      <c r="IG174" s="154"/>
      <c r="IH174" s="154"/>
      <c r="II174" s="154"/>
      <c r="IJ174" s="154"/>
      <c r="IK174" s="154"/>
      <c r="IL174" s="154"/>
      <c r="IM174" s="154"/>
      <c r="IN174" s="154"/>
      <c r="IO174" s="154"/>
      <c r="IP174" s="154"/>
      <c r="IQ174" s="154"/>
      <c r="IR174" s="154"/>
      <c r="IS174" s="154"/>
      <c r="IT174" s="154"/>
      <c r="IU174" s="154"/>
      <c r="IV174" s="154"/>
    </row>
    <row r="175" spans="1:256" customFormat="1" ht="15.75" x14ac:dyDescent="0.25">
      <c r="A175" s="24"/>
      <c r="B175" s="310" t="s">
        <v>353</v>
      </c>
      <c r="C175" s="184" t="s">
        <v>351</v>
      </c>
      <c r="D175" s="324" t="s">
        <v>67</v>
      </c>
      <c r="E175" s="324" t="s">
        <v>23</v>
      </c>
      <c r="F175" s="324" t="s">
        <v>134</v>
      </c>
      <c r="G175" s="324"/>
      <c r="H175" s="282">
        <f>H176</f>
        <v>100</v>
      </c>
      <c r="I175" s="282">
        <f t="shared" ref="I175:K177" si="72">I176</f>
        <v>100</v>
      </c>
      <c r="J175" s="282">
        <f t="shared" si="72"/>
        <v>100</v>
      </c>
      <c r="K175" s="282">
        <f t="shared" si="72"/>
        <v>100</v>
      </c>
      <c r="L175" s="333">
        <f t="shared" si="61"/>
        <v>100</v>
      </c>
      <c r="M175" s="154"/>
      <c r="N175" s="154"/>
      <c r="O175" s="154"/>
      <c r="P175" s="154"/>
      <c r="Q175" s="154"/>
      <c r="R175" s="154"/>
      <c r="S175" s="154"/>
      <c r="T175" s="154"/>
      <c r="U175" s="154"/>
      <c r="V175" s="154"/>
      <c r="W175" s="154"/>
      <c r="X175" s="154"/>
      <c r="Y175" s="154"/>
      <c r="Z175" s="154"/>
      <c r="AA175" s="154"/>
      <c r="AB175" s="154"/>
      <c r="AC175" s="154"/>
      <c r="AD175" s="154"/>
      <c r="AE175" s="154"/>
      <c r="AF175" s="154"/>
      <c r="AG175" s="154"/>
      <c r="AH175" s="154"/>
      <c r="AI175" s="154"/>
      <c r="AJ175" s="154"/>
      <c r="AK175" s="154"/>
      <c r="AL175" s="154"/>
      <c r="AM175" s="154"/>
      <c r="AN175" s="154"/>
      <c r="AO175" s="154"/>
      <c r="AP175" s="154"/>
      <c r="AQ175" s="154"/>
      <c r="AR175" s="154"/>
      <c r="AS175" s="154"/>
      <c r="AT175" s="154"/>
      <c r="AU175" s="154"/>
      <c r="AV175" s="154"/>
      <c r="AW175" s="154"/>
      <c r="AX175" s="154"/>
      <c r="AY175" s="154"/>
      <c r="AZ175" s="154"/>
      <c r="BA175" s="154"/>
      <c r="BB175" s="154"/>
      <c r="BC175" s="154"/>
      <c r="BD175" s="154"/>
      <c r="BE175" s="154"/>
      <c r="BF175" s="154"/>
      <c r="BG175" s="154"/>
      <c r="BH175" s="154"/>
      <c r="BI175" s="154"/>
      <c r="BJ175" s="154"/>
      <c r="BK175" s="154"/>
      <c r="BL175" s="154"/>
      <c r="BM175" s="154"/>
      <c r="BN175" s="154"/>
      <c r="BO175" s="154"/>
      <c r="BP175" s="154"/>
      <c r="BQ175" s="154"/>
      <c r="BR175" s="154"/>
      <c r="BS175" s="154"/>
      <c r="BT175" s="154"/>
      <c r="BU175" s="154"/>
      <c r="BV175" s="154"/>
      <c r="BW175" s="154"/>
      <c r="BX175" s="154"/>
      <c r="BY175" s="154"/>
      <c r="BZ175" s="154"/>
      <c r="CA175" s="154"/>
      <c r="CB175" s="154"/>
      <c r="CC175" s="154"/>
      <c r="CD175" s="154"/>
      <c r="CE175" s="154"/>
      <c r="CF175" s="154"/>
      <c r="CG175" s="154"/>
      <c r="CH175" s="154"/>
      <c r="CI175" s="154"/>
      <c r="CJ175" s="154"/>
      <c r="CK175" s="154"/>
      <c r="CL175" s="154"/>
      <c r="CM175" s="154"/>
      <c r="CN175" s="154"/>
      <c r="CO175" s="154"/>
      <c r="CP175" s="154"/>
      <c r="CQ175" s="154"/>
      <c r="CR175" s="154"/>
      <c r="CS175" s="154"/>
      <c r="CT175" s="154"/>
      <c r="CU175" s="154"/>
      <c r="CV175" s="154"/>
      <c r="CW175" s="154"/>
      <c r="CX175" s="154"/>
      <c r="CY175" s="154"/>
      <c r="CZ175" s="154"/>
      <c r="DA175" s="154"/>
      <c r="DB175" s="154"/>
      <c r="DC175" s="154"/>
      <c r="DD175" s="154"/>
      <c r="DE175" s="154"/>
      <c r="DF175" s="154"/>
      <c r="DG175" s="154"/>
      <c r="DH175" s="154"/>
      <c r="DI175" s="154"/>
      <c r="DJ175" s="154"/>
      <c r="DK175" s="154"/>
      <c r="DL175" s="154"/>
      <c r="DM175" s="154"/>
      <c r="DN175" s="154"/>
      <c r="DO175" s="154"/>
      <c r="DP175" s="154"/>
      <c r="DQ175" s="154"/>
      <c r="DR175" s="154"/>
      <c r="DS175" s="154"/>
      <c r="DT175" s="154"/>
      <c r="DU175" s="154"/>
      <c r="DV175" s="154"/>
      <c r="DW175" s="154"/>
      <c r="DX175" s="154"/>
      <c r="DY175" s="154"/>
      <c r="DZ175" s="154"/>
      <c r="EA175" s="154"/>
      <c r="EB175" s="154"/>
      <c r="EC175" s="154"/>
      <c r="ED175" s="154"/>
      <c r="EE175" s="154"/>
      <c r="EF175" s="154"/>
      <c r="EG175" s="154"/>
      <c r="EH175" s="154"/>
      <c r="EI175" s="154"/>
      <c r="EJ175" s="154"/>
      <c r="EK175" s="154"/>
      <c r="EL175" s="154"/>
      <c r="EM175" s="154"/>
      <c r="EN175" s="154"/>
      <c r="EO175" s="154"/>
      <c r="EP175" s="154"/>
      <c r="EQ175" s="154"/>
      <c r="ER175" s="154"/>
      <c r="ES175" s="154"/>
      <c r="ET175" s="154"/>
      <c r="EU175" s="154"/>
      <c r="EV175" s="154"/>
      <c r="EW175" s="154"/>
      <c r="EX175" s="154"/>
      <c r="EY175" s="154"/>
      <c r="EZ175" s="154"/>
      <c r="FA175" s="154"/>
      <c r="FB175" s="154"/>
      <c r="FC175" s="154"/>
      <c r="FD175" s="154"/>
      <c r="FE175" s="154"/>
      <c r="FF175" s="154"/>
      <c r="FG175" s="154"/>
      <c r="FH175" s="154"/>
      <c r="FI175" s="154"/>
      <c r="FJ175" s="154"/>
      <c r="FK175" s="154"/>
      <c r="FL175" s="154"/>
      <c r="FM175" s="154"/>
      <c r="FN175" s="154"/>
      <c r="FO175" s="154"/>
      <c r="FP175" s="154"/>
      <c r="FQ175" s="154"/>
      <c r="FR175" s="154"/>
      <c r="FS175" s="154"/>
      <c r="FT175" s="154"/>
      <c r="FU175" s="154"/>
      <c r="FV175" s="154"/>
      <c r="FW175" s="154"/>
      <c r="FX175" s="154"/>
      <c r="FY175" s="154"/>
      <c r="FZ175" s="154"/>
      <c r="GA175" s="154"/>
      <c r="GB175" s="154"/>
      <c r="GC175" s="154"/>
      <c r="GD175" s="154"/>
      <c r="GE175" s="154"/>
      <c r="GF175" s="154"/>
      <c r="GG175" s="154"/>
      <c r="GH175" s="154"/>
      <c r="GI175" s="154"/>
      <c r="GJ175" s="154"/>
      <c r="GK175" s="154"/>
      <c r="GL175" s="154"/>
      <c r="GM175" s="154"/>
      <c r="GN175" s="154"/>
      <c r="GO175" s="154"/>
      <c r="GP175" s="154"/>
      <c r="GQ175" s="154"/>
      <c r="GR175" s="154"/>
      <c r="GS175" s="154"/>
      <c r="GT175" s="154"/>
      <c r="GU175" s="154"/>
      <c r="GV175" s="154"/>
      <c r="GW175" s="154"/>
      <c r="GX175" s="154"/>
      <c r="GY175" s="154"/>
      <c r="GZ175" s="154"/>
      <c r="HA175" s="154"/>
      <c r="HB175" s="154"/>
      <c r="HC175" s="154"/>
      <c r="HD175" s="154"/>
      <c r="HE175" s="154"/>
      <c r="HF175" s="154"/>
      <c r="HG175" s="154"/>
      <c r="HH175" s="154"/>
      <c r="HI175" s="154"/>
      <c r="HJ175" s="154"/>
      <c r="HK175" s="154"/>
      <c r="HL175" s="154"/>
      <c r="HM175" s="154"/>
      <c r="HN175" s="154"/>
      <c r="HO175" s="154"/>
      <c r="HP175" s="154"/>
      <c r="HQ175" s="154"/>
      <c r="HR175" s="154"/>
      <c r="HS175" s="154"/>
      <c r="HT175" s="154"/>
      <c r="HU175" s="154"/>
      <c r="HV175" s="154"/>
      <c r="HW175" s="154"/>
      <c r="HX175" s="154"/>
      <c r="HY175" s="154"/>
      <c r="HZ175" s="154"/>
      <c r="IA175" s="154"/>
      <c r="IB175" s="154"/>
      <c r="IC175" s="154"/>
      <c r="ID175" s="154"/>
      <c r="IE175" s="154"/>
      <c r="IF175" s="154"/>
      <c r="IG175" s="154"/>
      <c r="IH175" s="154"/>
      <c r="II175" s="154"/>
      <c r="IJ175" s="154"/>
      <c r="IK175" s="154"/>
      <c r="IL175" s="154"/>
      <c r="IM175" s="154"/>
      <c r="IN175" s="154"/>
      <c r="IO175" s="154"/>
      <c r="IP175" s="154"/>
      <c r="IQ175" s="154"/>
      <c r="IR175" s="154"/>
      <c r="IS175" s="154"/>
      <c r="IT175" s="154"/>
      <c r="IU175" s="154"/>
      <c r="IV175" s="154"/>
    </row>
    <row r="176" spans="1:256" customFormat="1" ht="31.5" x14ac:dyDescent="0.25">
      <c r="A176" s="28"/>
      <c r="B176" s="214" t="s">
        <v>352</v>
      </c>
      <c r="C176" s="215" t="s">
        <v>351</v>
      </c>
      <c r="D176" s="231" t="s">
        <v>76</v>
      </c>
      <c r="E176" s="231" t="s">
        <v>23</v>
      </c>
      <c r="F176" s="231" t="s">
        <v>134</v>
      </c>
      <c r="G176" s="231"/>
      <c r="H176" s="232">
        <f>H177</f>
        <v>100</v>
      </c>
      <c r="I176" s="232">
        <f t="shared" si="72"/>
        <v>100</v>
      </c>
      <c r="J176" s="232">
        <f t="shared" si="72"/>
        <v>100</v>
      </c>
      <c r="K176" s="232">
        <f t="shared" si="72"/>
        <v>100</v>
      </c>
      <c r="L176" s="333">
        <f t="shared" si="61"/>
        <v>100</v>
      </c>
      <c r="M176" s="154"/>
      <c r="N176" s="154"/>
      <c r="O176" s="154"/>
      <c r="P176" s="154"/>
      <c r="Q176" s="154"/>
      <c r="R176" s="154"/>
      <c r="S176" s="154"/>
      <c r="T176" s="154"/>
      <c r="U176" s="154"/>
      <c r="V176" s="154"/>
      <c r="W176" s="154"/>
      <c r="X176" s="154"/>
      <c r="Y176" s="154"/>
      <c r="Z176" s="154"/>
      <c r="AA176" s="154"/>
      <c r="AB176" s="154"/>
      <c r="AC176" s="154"/>
      <c r="AD176" s="154"/>
      <c r="AE176" s="154"/>
      <c r="AF176" s="154"/>
      <c r="AG176" s="154"/>
      <c r="AH176" s="154"/>
      <c r="AI176" s="154"/>
      <c r="AJ176" s="154"/>
      <c r="AK176" s="154"/>
      <c r="AL176" s="154"/>
      <c r="AM176" s="154"/>
      <c r="AN176" s="154"/>
      <c r="AO176" s="154"/>
      <c r="AP176" s="154"/>
      <c r="AQ176" s="154"/>
      <c r="AR176" s="154"/>
      <c r="AS176" s="154"/>
      <c r="AT176" s="154"/>
      <c r="AU176" s="154"/>
      <c r="AV176" s="154"/>
      <c r="AW176" s="154"/>
      <c r="AX176" s="154"/>
      <c r="AY176" s="154"/>
      <c r="AZ176" s="154"/>
      <c r="BA176" s="154"/>
      <c r="BB176" s="154"/>
      <c r="BC176" s="154"/>
      <c r="BD176" s="154"/>
      <c r="BE176" s="154"/>
      <c r="BF176" s="154"/>
      <c r="BG176" s="154"/>
      <c r="BH176" s="154"/>
      <c r="BI176" s="154"/>
      <c r="BJ176" s="154"/>
      <c r="BK176" s="154"/>
      <c r="BL176" s="154"/>
      <c r="BM176" s="154"/>
      <c r="BN176" s="154"/>
      <c r="BO176" s="154"/>
      <c r="BP176" s="154"/>
      <c r="BQ176" s="154"/>
      <c r="BR176" s="154"/>
      <c r="BS176" s="154"/>
      <c r="BT176" s="154"/>
      <c r="BU176" s="154"/>
      <c r="BV176" s="154"/>
      <c r="BW176" s="154"/>
      <c r="BX176" s="154"/>
      <c r="BY176" s="154"/>
      <c r="BZ176" s="154"/>
      <c r="CA176" s="154"/>
      <c r="CB176" s="154"/>
      <c r="CC176" s="154"/>
      <c r="CD176" s="154"/>
      <c r="CE176" s="154"/>
      <c r="CF176" s="154"/>
      <c r="CG176" s="154"/>
      <c r="CH176" s="154"/>
      <c r="CI176" s="154"/>
      <c r="CJ176" s="154"/>
      <c r="CK176" s="154"/>
      <c r="CL176" s="154"/>
      <c r="CM176" s="154"/>
      <c r="CN176" s="154"/>
      <c r="CO176" s="154"/>
      <c r="CP176" s="154"/>
      <c r="CQ176" s="154"/>
      <c r="CR176" s="154"/>
      <c r="CS176" s="154"/>
      <c r="CT176" s="154"/>
      <c r="CU176" s="154"/>
      <c r="CV176" s="154"/>
      <c r="CW176" s="154"/>
      <c r="CX176" s="154"/>
      <c r="CY176" s="154"/>
      <c r="CZ176" s="154"/>
      <c r="DA176" s="154"/>
      <c r="DB176" s="154"/>
      <c r="DC176" s="154"/>
      <c r="DD176" s="154"/>
      <c r="DE176" s="154"/>
      <c r="DF176" s="154"/>
      <c r="DG176" s="154"/>
      <c r="DH176" s="154"/>
      <c r="DI176" s="154"/>
      <c r="DJ176" s="154"/>
      <c r="DK176" s="154"/>
      <c r="DL176" s="154"/>
      <c r="DM176" s="154"/>
      <c r="DN176" s="154"/>
      <c r="DO176" s="154"/>
      <c r="DP176" s="154"/>
      <c r="DQ176" s="154"/>
      <c r="DR176" s="154"/>
      <c r="DS176" s="154"/>
      <c r="DT176" s="154"/>
      <c r="DU176" s="154"/>
      <c r="DV176" s="154"/>
      <c r="DW176" s="154"/>
      <c r="DX176" s="154"/>
      <c r="DY176" s="154"/>
      <c r="DZ176" s="154"/>
      <c r="EA176" s="154"/>
      <c r="EB176" s="154"/>
      <c r="EC176" s="154"/>
      <c r="ED176" s="154"/>
      <c r="EE176" s="154"/>
      <c r="EF176" s="154"/>
      <c r="EG176" s="154"/>
      <c r="EH176" s="154"/>
      <c r="EI176" s="154"/>
      <c r="EJ176" s="154"/>
      <c r="EK176" s="154"/>
      <c r="EL176" s="154"/>
      <c r="EM176" s="154"/>
      <c r="EN176" s="154"/>
      <c r="EO176" s="154"/>
      <c r="EP176" s="154"/>
      <c r="EQ176" s="154"/>
      <c r="ER176" s="154"/>
      <c r="ES176" s="154"/>
      <c r="ET176" s="154"/>
      <c r="EU176" s="154"/>
      <c r="EV176" s="154"/>
      <c r="EW176" s="154"/>
      <c r="EX176" s="154"/>
      <c r="EY176" s="154"/>
      <c r="EZ176" s="154"/>
      <c r="FA176" s="154"/>
      <c r="FB176" s="154"/>
      <c r="FC176" s="154"/>
      <c r="FD176" s="154"/>
      <c r="FE176" s="154"/>
      <c r="FF176" s="154"/>
      <c r="FG176" s="154"/>
      <c r="FH176" s="154"/>
      <c r="FI176" s="154"/>
      <c r="FJ176" s="154"/>
      <c r="FK176" s="154"/>
      <c r="FL176" s="154"/>
      <c r="FM176" s="154"/>
      <c r="FN176" s="154"/>
      <c r="FO176" s="154"/>
      <c r="FP176" s="154"/>
      <c r="FQ176" s="154"/>
      <c r="FR176" s="154"/>
      <c r="FS176" s="154"/>
      <c r="FT176" s="154"/>
      <c r="FU176" s="154"/>
      <c r="FV176" s="154"/>
      <c r="FW176" s="154"/>
      <c r="FX176" s="154"/>
      <c r="FY176" s="154"/>
      <c r="FZ176" s="154"/>
      <c r="GA176" s="154"/>
      <c r="GB176" s="154"/>
      <c r="GC176" s="154"/>
      <c r="GD176" s="154"/>
      <c r="GE176" s="154"/>
      <c r="GF176" s="154"/>
      <c r="GG176" s="154"/>
      <c r="GH176" s="154"/>
      <c r="GI176" s="154"/>
      <c r="GJ176" s="154"/>
      <c r="GK176" s="154"/>
      <c r="GL176" s="154"/>
      <c r="GM176" s="154"/>
      <c r="GN176" s="154"/>
      <c r="GO176" s="154"/>
      <c r="GP176" s="154"/>
      <c r="GQ176" s="154"/>
      <c r="GR176" s="154"/>
      <c r="GS176" s="154"/>
      <c r="GT176" s="154"/>
      <c r="GU176" s="154"/>
      <c r="GV176" s="154"/>
      <c r="GW176" s="154"/>
      <c r="GX176" s="154"/>
      <c r="GY176" s="154"/>
      <c r="GZ176" s="154"/>
      <c r="HA176" s="154"/>
      <c r="HB176" s="154"/>
      <c r="HC176" s="154"/>
      <c r="HD176" s="154"/>
      <c r="HE176" s="154"/>
      <c r="HF176" s="154"/>
      <c r="HG176" s="154"/>
      <c r="HH176" s="154"/>
      <c r="HI176" s="154"/>
      <c r="HJ176" s="154"/>
      <c r="HK176" s="154"/>
      <c r="HL176" s="154"/>
      <c r="HM176" s="154"/>
      <c r="HN176" s="154"/>
      <c r="HO176" s="154"/>
      <c r="HP176" s="154"/>
      <c r="HQ176" s="154"/>
      <c r="HR176" s="154"/>
      <c r="HS176" s="154"/>
      <c r="HT176" s="154"/>
      <c r="HU176" s="154"/>
      <c r="HV176" s="154"/>
      <c r="HW176" s="154"/>
      <c r="HX176" s="154"/>
      <c r="HY176" s="154"/>
      <c r="HZ176" s="154"/>
      <c r="IA176" s="154"/>
      <c r="IB176" s="154"/>
      <c r="IC176" s="154"/>
      <c r="ID176" s="154"/>
      <c r="IE176" s="154"/>
      <c r="IF176" s="154"/>
      <c r="IG176" s="154"/>
      <c r="IH176" s="154"/>
      <c r="II176" s="154"/>
      <c r="IJ176" s="154"/>
      <c r="IK176" s="154"/>
      <c r="IL176" s="154"/>
      <c r="IM176" s="154"/>
      <c r="IN176" s="154"/>
      <c r="IO176" s="154"/>
      <c r="IP176" s="154"/>
      <c r="IQ176" s="154"/>
      <c r="IR176" s="154"/>
      <c r="IS176" s="154"/>
      <c r="IT176" s="154"/>
      <c r="IU176" s="154"/>
      <c r="IV176" s="154"/>
    </row>
    <row r="177" spans="1:256" customFormat="1" ht="15.75" x14ac:dyDescent="0.25">
      <c r="A177" s="28"/>
      <c r="B177" s="214" t="s">
        <v>178</v>
      </c>
      <c r="C177" s="215" t="s">
        <v>351</v>
      </c>
      <c r="D177" s="231" t="s">
        <v>76</v>
      </c>
      <c r="E177" s="231" t="s">
        <v>23</v>
      </c>
      <c r="F177" s="231" t="s">
        <v>179</v>
      </c>
      <c r="G177" s="231"/>
      <c r="H177" s="232">
        <f>H178</f>
        <v>100</v>
      </c>
      <c r="I177" s="232">
        <f t="shared" si="72"/>
        <v>100</v>
      </c>
      <c r="J177" s="232">
        <f t="shared" si="72"/>
        <v>100</v>
      </c>
      <c r="K177" s="232">
        <f t="shared" si="72"/>
        <v>100</v>
      </c>
      <c r="L177" s="333">
        <f t="shared" si="61"/>
        <v>100</v>
      </c>
      <c r="M177" s="154"/>
      <c r="N177" s="154"/>
      <c r="O177" s="154"/>
      <c r="P177" s="154"/>
      <c r="Q177" s="154"/>
      <c r="R177" s="154"/>
      <c r="S177" s="154"/>
      <c r="T177" s="154"/>
      <c r="U177" s="154"/>
      <c r="V177" s="154"/>
      <c r="W177" s="154"/>
      <c r="X177" s="154"/>
      <c r="Y177" s="154"/>
      <c r="Z177" s="154"/>
      <c r="AA177" s="154"/>
      <c r="AB177" s="154"/>
      <c r="AC177" s="154"/>
      <c r="AD177" s="154"/>
      <c r="AE177" s="154"/>
      <c r="AF177" s="154"/>
      <c r="AG177" s="154"/>
      <c r="AH177" s="154"/>
      <c r="AI177" s="154"/>
      <c r="AJ177" s="154"/>
      <c r="AK177" s="154"/>
      <c r="AL177" s="154"/>
      <c r="AM177" s="154"/>
      <c r="AN177" s="154"/>
      <c r="AO177" s="154"/>
      <c r="AP177" s="154"/>
      <c r="AQ177" s="154"/>
      <c r="AR177" s="154"/>
      <c r="AS177" s="154"/>
      <c r="AT177" s="154"/>
      <c r="AU177" s="154"/>
      <c r="AV177" s="154"/>
      <c r="AW177" s="154"/>
      <c r="AX177" s="154"/>
      <c r="AY177" s="154"/>
      <c r="AZ177" s="154"/>
      <c r="BA177" s="154"/>
      <c r="BB177" s="154"/>
      <c r="BC177" s="154"/>
      <c r="BD177" s="154"/>
      <c r="BE177" s="154"/>
      <c r="BF177" s="154"/>
      <c r="BG177" s="154"/>
      <c r="BH177" s="154"/>
      <c r="BI177" s="154"/>
      <c r="BJ177" s="154"/>
      <c r="BK177" s="154"/>
      <c r="BL177" s="154"/>
      <c r="BM177" s="154"/>
      <c r="BN177" s="154"/>
      <c r="BO177" s="154"/>
      <c r="BP177" s="154"/>
      <c r="BQ177" s="154"/>
      <c r="BR177" s="154"/>
      <c r="BS177" s="154"/>
      <c r="BT177" s="154"/>
      <c r="BU177" s="154"/>
      <c r="BV177" s="154"/>
      <c r="BW177" s="154"/>
      <c r="BX177" s="154"/>
      <c r="BY177" s="154"/>
      <c r="BZ177" s="154"/>
      <c r="CA177" s="154"/>
      <c r="CB177" s="154"/>
      <c r="CC177" s="154"/>
      <c r="CD177" s="154"/>
      <c r="CE177" s="154"/>
      <c r="CF177" s="154"/>
      <c r="CG177" s="154"/>
      <c r="CH177" s="154"/>
      <c r="CI177" s="154"/>
      <c r="CJ177" s="154"/>
      <c r="CK177" s="154"/>
      <c r="CL177" s="154"/>
      <c r="CM177" s="154"/>
      <c r="CN177" s="154"/>
      <c r="CO177" s="154"/>
      <c r="CP177" s="154"/>
      <c r="CQ177" s="154"/>
      <c r="CR177" s="154"/>
      <c r="CS177" s="154"/>
      <c r="CT177" s="154"/>
      <c r="CU177" s="154"/>
      <c r="CV177" s="154"/>
      <c r="CW177" s="154"/>
      <c r="CX177" s="154"/>
      <c r="CY177" s="154"/>
      <c r="CZ177" s="154"/>
      <c r="DA177" s="154"/>
      <c r="DB177" s="154"/>
      <c r="DC177" s="154"/>
      <c r="DD177" s="154"/>
      <c r="DE177" s="154"/>
      <c r="DF177" s="154"/>
      <c r="DG177" s="154"/>
      <c r="DH177" s="154"/>
      <c r="DI177" s="154"/>
      <c r="DJ177" s="154"/>
      <c r="DK177" s="154"/>
      <c r="DL177" s="154"/>
      <c r="DM177" s="154"/>
      <c r="DN177" s="154"/>
      <c r="DO177" s="154"/>
      <c r="DP177" s="154"/>
      <c r="DQ177" s="154"/>
      <c r="DR177" s="154"/>
      <c r="DS177" s="154"/>
      <c r="DT177" s="154"/>
      <c r="DU177" s="154"/>
      <c r="DV177" s="154"/>
      <c r="DW177" s="154"/>
      <c r="DX177" s="154"/>
      <c r="DY177" s="154"/>
      <c r="DZ177" s="154"/>
      <c r="EA177" s="154"/>
      <c r="EB177" s="154"/>
      <c r="EC177" s="154"/>
      <c r="ED177" s="154"/>
      <c r="EE177" s="154"/>
      <c r="EF177" s="154"/>
      <c r="EG177" s="154"/>
      <c r="EH177" s="154"/>
      <c r="EI177" s="154"/>
      <c r="EJ177" s="154"/>
      <c r="EK177" s="154"/>
      <c r="EL177" s="154"/>
      <c r="EM177" s="154"/>
      <c r="EN177" s="154"/>
      <c r="EO177" s="154"/>
      <c r="EP177" s="154"/>
      <c r="EQ177" s="154"/>
      <c r="ER177" s="154"/>
      <c r="ES177" s="154"/>
      <c r="ET177" s="154"/>
      <c r="EU177" s="154"/>
      <c r="EV177" s="154"/>
      <c r="EW177" s="154"/>
      <c r="EX177" s="154"/>
      <c r="EY177" s="154"/>
      <c r="EZ177" s="154"/>
      <c r="FA177" s="154"/>
      <c r="FB177" s="154"/>
      <c r="FC177" s="154"/>
      <c r="FD177" s="154"/>
      <c r="FE177" s="154"/>
      <c r="FF177" s="154"/>
      <c r="FG177" s="154"/>
      <c r="FH177" s="154"/>
      <c r="FI177" s="154"/>
      <c r="FJ177" s="154"/>
      <c r="FK177" s="154"/>
      <c r="FL177" s="154"/>
      <c r="FM177" s="154"/>
      <c r="FN177" s="154"/>
      <c r="FO177" s="154"/>
      <c r="FP177" s="154"/>
      <c r="FQ177" s="154"/>
      <c r="FR177" s="154"/>
      <c r="FS177" s="154"/>
      <c r="FT177" s="154"/>
      <c r="FU177" s="154"/>
      <c r="FV177" s="154"/>
      <c r="FW177" s="154"/>
      <c r="FX177" s="154"/>
      <c r="FY177" s="154"/>
      <c r="FZ177" s="154"/>
      <c r="GA177" s="154"/>
      <c r="GB177" s="154"/>
      <c r="GC177" s="154"/>
      <c r="GD177" s="154"/>
      <c r="GE177" s="154"/>
      <c r="GF177" s="154"/>
      <c r="GG177" s="154"/>
      <c r="GH177" s="154"/>
      <c r="GI177" s="154"/>
      <c r="GJ177" s="154"/>
      <c r="GK177" s="154"/>
      <c r="GL177" s="154"/>
      <c r="GM177" s="154"/>
      <c r="GN177" s="154"/>
      <c r="GO177" s="154"/>
      <c r="GP177" s="154"/>
      <c r="GQ177" s="154"/>
      <c r="GR177" s="154"/>
      <c r="GS177" s="154"/>
      <c r="GT177" s="154"/>
      <c r="GU177" s="154"/>
      <c r="GV177" s="154"/>
      <c r="GW177" s="154"/>
      <c r="GX177" s="154"/>
      <c r="GY177" s="154"/>
      <c r="GZ177" s="154"/>
      <c r="HA177" s="154"/>
      <c r="HB177" s="154"/>
      <c r="HC177" s="154"/>
      <c r="HD177" s="154"/>
      <c r="HE177" s="154"/>
      <c r="HF177" s="154"/>
      <c r="HG177" s="154"/>
      <c r="HH177" s="154"/>
      <c r="HI177" s="154"/>
      <c r="HJ177" s="154"/>
      <c r="HK177" s="154"/>
      <c r="HL177" s="154"/>
      <c r="HM177" s="154"/>
      <c r="HN177" s="154"/>
      <c r="HO177" s="154"/>
      <c r="HP177" s="154"/>
      <c r="HQ177" s="154"/>
      <c r="HR177" s="154"/>
      <c r="HS177" s="154"/>
      <c r="HT177" s="154"/>
      <c r="HU177" s="154"/>
      <c r="HV177" s="154"/>
      <c r="HW177" s="154"/>
      <c r="HX177" s="154"/>
      <c r="HY177" s="154"/>
      <c r="HZ177" s="154"/>
      <c r="IA177" s="154"/>
      <c r="IB177" s="154"/>
      <c r="IC177" s="154"/>
      <c r="ID177" s="154"/>
      <c r="IE177" s="154"/>
      <c r="IF177" s="154"/>
      <c r="IG177" s="154"/>
      <c r="IH177" s="154"/>
      <c r="II177" s="154"/>
      <c r="IJ177" s="154"/>
      <c r="IK177" s="154"/>
      <c r="IL177" s="154"/>
      <c r="IM177" s="154"/>
      <c r="IN177" s="154"/>
      <c r="IO177" s="154"/>
      <c r="IP177" s="154"/>
      <c r="IQ177" s="154"/>
      <c r="IR177" s="154"/>
      <c r="IS177" s="154"/>
      <c r="IT177" s="154"/>
      <c r="IU177" s="154"/>
      <c r="IV177" s="154"/>
    </row>
    <row r="178" spans="1:256" customFormat="1" ht="31.5" x14ac:dyDescent="0.25">
      <c r="A178" s="28"/>
      <c r="B178" s="214" t="s">
        <v>354</v>
      </c>
      <c r="C178" s="215" t="s">
        <v>351</v>
      </c>
      <c r="D178" s="231" t="s">
        <v>76</v>
      </c>
      <c r="E178" s="231" t="s">
        <v>23</v>
      </c>
      <c r="F178" s="231" t="s">
        <v>179</v>
      </c>
      <c r="G178" s="231" t="s">
        <v>350</v>
      </c>
      <c r="H178" s="232">
        <f>прил._5!K72</f>
        <v>100</v>
      </c>
      <c r="I178" s="232">
        <f>прил._5!L72</f>
        <v>100</v>
      </c>
      <c r="J178" s="232">
        <f>прил._5!M72</f>
        <v>100</v>
      </c>
      <c r="K178" s="232">
        <v>100</v>
      </c>
      <c r="L178" s="333">
        <f t="shared" si="61"/>
        <v>100</v>
      </c>
      <c r="M178" s="154"/>
      <c r="N178" s="154"/>
      <c r="O178" s="154"/>
      <c r="P178" s="154"/>
      <c r="Q178" s="154"/>
      <c r="R178" s="154"/>
      <c r="S178" s="154"/>
      <c r="T178" s="154"/>
      <c r="U178" s="154"/>
      <c r="V178" s="154"/>
      <c r="W178" s="154"/>
      <c r="X178" s="154"/>
      <c r="Y178" s="154"/>
      <c r="Z178" s="154"/>
      <c r="AA178" s="154"/>
      <c r="AB178" s="154"/>
      <c r="AC178" s="154"/>
      <c r="AD178" s="154"/>
      <c r="AE178" s="154"/>
      <c r="AF178" s="154"/>
      <c r="AG178" s="154"/>
      <c r="AH178" s="154"/>
      <c r="AI178" s="154"/>
      <c r="AJ178" s="154"/>
      <c r="AK178" s="154"/>
      <c r="AL178" s="154"/>
      <c r="AM178" s="154"/>
      <c r="AN178" s="154"/>
      <c r="AO178" s="154"/>
      <c r="AP178" s="154"/>
      <c r="AQ178" s="154"/>
      <c r="AR178" s="154"/>
      <c r="AS178" s="154"/>
      <c r="AT178" s="154"/>
      <c r="AU178" s="154"/>
      <c r="AV178" s="154"/>
      <c r="AW178" s="154"/>
      <c r="AX178" s="154"/>
      <c r="AY178" s="154"/>
      <c r="AZ178" s="154"/>
      <c r="BA178" s="154"/>
      <c r="BB178" s="154"/>
      <c r="BC178" s="154"/>
      <c r="BD178" s="154"/>
      <c r="BE178" s="154"/>
      <c r="BF178" s="154"/>
      <c r="BG178" s="154"/>
      <c r="BH178" s="154"/>
      <c r="BI178" s="154"/>
      <c r="BJ178" s="154"/>
      <c r="BK178" s="154"/>
      <c r="BL178" s="154"/>
      <c r="BM178" s="154"/>
      <c r="BN178" s="154"/>
      <c r="BO178" s="154"/>
      <c r="BP178" s="154"/>
      <c r="BQ178" s="154"/>
      <c r="BR178" s="154"/>
      <c r="BS178" s="154"/>
      <c r="BT178" s="154"/>
      <c r="BU178" s="154"/>
      <c r="BV178" s="154"/>
      <c r="BW178" s="154"/>
      <c r="BX178" s="154"/>
      <c r="BY178" s="154"/>
      <c r="BZ178" s="154"/>
      <c r="CA178" s="154"/>
      <c r="CB178" s="154"/>
      <c r="CC178" s="154"/>
      <c r="CD178" s="154"/>
      <c r="CE178" s="154"/>
      <c r="CF178" s="154"/>
      <c r="CG178" s="154"/>
      <c r="CH178" s="154"/>
      <c r="CI178" s="154"/>
      <c r="CJ178" s="154"/>
      <c r="CK178" s="154"/>
      <c r="CL178" s="154"/>
      <c r="CM178" s="154"/>
      <c r="CN178" s="154"/>
      <c r="CO178" s="154"/>
      <c r="CP178" s="154"/>
      <c r="CQ178" s="154"/>
      <c r="CR178" s="154"/>
      <c r="CS178" s="154"/>
      <c r="CT178" s="154"/>
      <c r="CU178" s="154"/>
      <c r="CV178" s="154"/>
      <c r="CW178" s="154"/>
      <c r="CX178" s="154"/>
      <c r="CY178" s="154"/>
      <c r="CZ178" s="154"/>
      <c r="DA178" s="154"/>
      <c r="DB178" s="154"/>
      <c r="DC178" s="154"/>
      <c r="DD178" s="154"/>
      <c r="DE178" s="154"/>
      <c r="DF178" s="154"/>
      <c r="DG178" s="154"/>
      <c r="DH178" s="154"/>
      <c r="DI178" s="154"/>
      <c r="DJ178" s="154"/>
      <c r="DK178" s="154"/>
      <c r="DL178" s="154"/>
      <c r="DM178" s="154"/>
      <c r="DN178" s="154"/>
      <c r="DO178" s="154"/>
      <c r="DP178" s="154"/>
      <c r="DQ178" s="154"/>
      <c r="DR178" s="154"/>
      <c r="DS178" s="154"/>
      <c r="DT178" s="154"/>
      <c r="DU178" s="154"/>
      <c r="DV178" s="154"/>
      <c r="DW178" s="154"/>
      <c r="DX178" s="154"/>
      <c r="DY178" s="154"/>
      <c r="DZ178" s="154"/>
      <c r="EA178" s="154"/>
      <c r="EB178" s="154"/>
      <c r="EC178" s="154"/>
      <c r="ED178" s="154"/>
      <c r="EE178" s="154"/>
      <c r="EF178" s="154"/>
      <c r="EG178" s="154"/>
      <c r="EH178" s="154"/>
      <c r="EI178" s="154"/>
      <c r="EJ178" s="154"/>
      <c r="EK178" s="154"/>
      <c r="EL178" s="154"/>
      <c r="EM178" s="154"/>
      <c r="EN178" s="154"/>
      <c r="EO178" s="154"/>
      <c r="EP178" s="154"/>
      <c r="EQ178" s="154"/>
      <c r="ER178" s="154"/>
      <c r="ES178" s="154"/>
      <c r="ET178" s="154"/>
      <c r="EU178" s="154"/>
      <c r="EV178" s="154"/>
      <c r="EW178" s="154"/>
      <c r="EX178" s="154"/>
      <c r="EY178" s="154"/>
      <c r="EZ178" s="154"/>
      <c r="FA178" s="154"/>
      <c r="FB178" s="154"/>
      <c r="FC178" s="154"/>
      <c r="FD178" s="154"/>
      <c r="FE178" s="154"/>
      <c r="FF178" s="154"/>
      <c r="FG178" s="154"/>
      <c r="FH178" s="154"/>
      <c r="FI178" s="154"/>
      <c r="FJ178" s="154"/>
      <c r="FK178" s="154"/>
      <c r="FL178" s="154"/>
      <c r="FM178" s="154"/>
      <c r="FN178" s="154"/>
      <c r="FO178" s="154"/>
      <c r="FP178" s="154"/>
      <c r="FQ178" s="154"/>
      <c r="FR178" s="154"/>
      <c r="FS178" s="154"/>
      <c r="FT178" s="154"/>
      <c r="FU178" s="154"/>
      <c r="FV178" s="154"/>
      <c r="FW178" s="154"/>
      <c r="FX178" s="154"/>
      <c r="FY178" s="154"/>
      <c r="FZ178" s="154"/>
      <c r="GA178" s="154"/>
      <c r="GB178" s="154"/>
      <c r="GC178" s="154"/>
      <c r="GD178" s="154"/>
      <c r="GE178" s="154"/>
      <c r="GF178" s="154"/>
      <c r="GG178" s="154"/>
      <c r="GH178" s="154"/>
      <c r="GI178" s="154"/>
      <c r="GJ178" s="154"/>
      <c r="GK178" s="154"/>
      <c r="GL178" s="154"/>
      <c r="GM178" s="154"/>
      <c r="GN178" s="154"/>
      <c r="GO178" s="154"/>
      <c r="GP178" s="154"/>
      <c r="GQ178" s="154"/>
      <c r="GR178" s="154"/>
      <c r="GS178" s="154"/>
      <c r="GT178" s="154"/>
      <c r="GU178" s="154"/>
      <c r="GV178" s="154"/>
      <c r="GW178" s="154"/>
      <c r="GX178" s="154"/>
      <c r="GY178" s="154"/>
      <c r="GZ178" s="154"/>
      <c r="HA178" s="154"/>
      <c r="HB178" s="154"/>
      <c r="HC178" s="154"/>
      <c r="HD178" s="154"/>
      <c r="HE178" s="154"/>
      <c r="HF178" s="154"/>
      <c r="HG178" s="154"/>
      <c r="HH178" s="154"/>
      <c r="HI178" s="154"/>
      <c r="HJ178" s="154"/>
      <c r="HK178" s="154"/>
      <c r="HL178" s="154"/>
      <c r="HM178" s="154"/>
      <c r="HN178" s="154"/>
      <c r="HO178" s="154"/>
      <c r="HP178" s="154"/>
      <c r="HQ178" s="154"/>
      <c r="HR178" s="154"/>
      <c r="HS178" s="154"/>
      <c r="HT178" s="154"/>
      <c r="HU178" s="154"/>
      <c r="HV178" s="154"/>
      <c r="HW178" s="154"/>
      <c r="HX178" s="154"/>
      <c r="HY178" s="154"/>
      <c r="HZ178" s="154"/>
      <c r="IA178" s="154"/>
      <c r="IB178" s="154"/>
      <c r="IC178" s="154"/>
      <c r="ID178" s="154"/>
      <c r="IE178" s="154"/>
      <c r="IF178" s="154"/>
      <c r="IG178" s="154"/>
      <c r="IH178" s="154"/>
      <c r="II178" s="154"/>
      <c r="IJ178" s="154"/>
      <c r="IK178" s="154"/>
      <c r="IL178" s="154"/>
      <c r="IM178" s="154"/>
      <c r="IN178" s="154"/>
      <c r="IO178" s="154"/>
      <c r="IP178" s="154"/>
      <c r="IQ178" s="154"/>
      <c r="IR178" s="154"/>
      <c r="IS178" s="154"/>
      <c r="IT178" s="154"/>
      <c r="IU178" s="154"/>
      <c r="IV178" s="154"/>
    </row>
    <row r="179" spans="1:256" customFormat="1" ht="0.75" customHeight="1" x14ac:dyDescent="0.25">
      <c r="A179" s="28"/>
      <c r="B179" s="310" t="s">
        <v>340</v>
      </c>
      <c r="C179" s="311" t="s">
        <v>334</v>
      </c>
      <c r="D179" s="312" t="s">
        <v>67</v>
      </c>
      <c r="E179" s="312" t="s">
        <v>23</v>
      </c>
      <c r="F179" s="312" t="s">
        <v>134</v>
      </c>
      <c r="G179" s="312"/>
      <c r="H179" s="232">
        <f>H180</f>
        <v>0</v>
      </c>
      <c r="I179" s="232">
        <f t="shared" ref="I179:K181" si="73">I180</f>
        <v>-1</v>
      </c>
      <c r="J179" s="232">
        <f t="shared" si="73"/>
        <v>0</v>
      </c>
      <c r="K179" s="232">
        <f t="shared" si="73"/>
        <v>0</v>
      </c>
      <c r="L179" s="333" t="e">
        <f t="shared" si="61"/>
        <v>#DIV/0!</v>
      </c>
      <c r="M179" s="154"/>
      <c r="N179" s="154"/>
      <c r="O179" s="154"/>
      <c r="P179" s="154"/>
      <c r="Q179" s="154"/>
      <c r="R179" s="154"/>
      <c r="S179" s="154"/>
      <c r="T179" s="154"/>
      <c r="U179" s="154"/>
      <c r="V179" s="154"/>
      <c r="W179" s="154"/>
      <c r="X179" s="154"/>
      <c r="Y179" s="154"/>
      <c r="Z179" s="154"/>
      <c r="AA179" s="154"/>
      <c r="AB179" s="154"/>
      <c r="AC179" s="154"/>
      <c r="AD179" s="154"/>
      <c r="AE179" s="154"/>
      <c r="AF179" s="154"/>
      <c r="AG179" s="154"/>
      <c r="AH179" s="154"/>
      <c r="AI179" s="154"/>
      <c r="AJ179" s="154"/>
      <c r="AK179" s="154"/>
      <c r="AL179" s="154"/>
      <c r="AM179" s="154"/>
      <c r="AN179" s="154"/>
      <c r="AO179" s="154"/>
      <c r="AP179" s="154"/>
      <c r="AQ179" s="154"/>
      <c r="AR179" s="154"/>
      <c r="AS179" s="154"/>
      <c r="AT179" s="154"/>
      <c r="AU179" s="154"/>
      <c r="AV179" s="154"/>
      <c r="AW179" s="154"/>
      <c r="AX179" s="154"/>
      <c r="AY179" s="154"/>
      <c r="AZ179" s="154"/>
      <c r="BA179" s="154"/>
      <c r="BB179" s="154"/>
      <c r="BC179" s="154"/>
      <c r="BD179" s="154"/>
      <c r="BE179" s="154"/>
      <c r="BF179" s="154"/>
      <c r="BG179" s="154"/>
      <c r="BH179" s="154"/>
      <c r="BI179" s="154"/>
      <c r="BJ179" s="154"/>
      <c r="BK179" s="154"/>
      <c r="BL179" s="154"/>
      <c r="BM179" s="154"/>
      <c r="BN179" s="154"/>
      <c r="BO179" s="154"/>
      <c r="BP179" s="154"/>
      <c r="BQ179" s="154"/>
      <c r="BR179" s="154"/>
      <c r="BS179" s="154"/>
      <c r="BT179" s="154"/>
      <c r="BU179" s="154"/>
      <c r="BV179" s="154"/>
      <c r="BW179" s="154"/>
      <c r="BX179" s="154"/>
      <c r="BY179" s="154"/>
      <c r="BZ179" s="154"/>
      <c r="CA179" s="154"/>
      <c r="CB179" s="154"/>
      <c r="CC179" s="154"/>
      <c r="CD179" s="154"/>
      <c r="CE179" s="154"/>
      <c r="CF179" s="154"/>
      <c r="CG179" s="154"/>
      <c r="CH179" s="154"/>
      <c r="CI179" s="154"/>
      <c r="CJ179" s="154"/>
      <c r="CK179" s="154"/>
      <c r="CL179" s="154"/>
      <c r="CM179" s="154"/>
      <c r="CN179" s="154"/>
      <c r="CO179" s="154"/>
      <c r="CP179" s="154"/>
      <c r="CQ179" s="154"/>
      <c r="CR179" s="154"/>
      <c r="CS179" s="154"/>
      <c r="CT179" s="154"/>
      <c r="CU179" s="154"/>
      <c r="CV179" s="154"/>
      <c r="CW179" s="154"/>
      <c r="CX179" s="154"/>
      <c r="CY179" s="154"/>
      <c r="CZ179" s="154"/>
      <c r="DA179" s="154"/>
      <c r="DB179" s="154"/>
      <c r="DC179" s="154"/>
      <c r="DD179" s="154"/>
      <c r="DE179" s="154"/>
      <c r="DF179" s="154"/>
      <c r="DG179" s="154"/>
      <c r="DH179" s="154"/>
      <c r="DI179" s="154"/>
      <c r="DJ179" s="154"/>
      <c r="DK179" s="154"/>
      <c r="DL179" s="154"/>
      <c r="DM179" s="154"/>
      <c r="DN179" s="154"/>
      <c r="DO179" s="154"/>
      <c r="DP179" s="154"/>
      <c r="DQ179" s="154"/>
      <c r="DR179" s="154"/>
      <c r="DS179" s="154"/>
      <c r="DT179" s="154"/>
      <c r="DU179" s="154"/>
      <c r="DV179" s="154"/>
      <c r="DW179" s="154"/>
      <c r="DX179" s="154"/>
      <c r="DY179" s="154"/>
      <c r="DZ179" s="154"/>
      <c r="EA179" s="154"/>
      <c r="EB179" s="154"/>
      <c r="EC179" s="154"/>
      <c r="ED179" s="154"/>
      <c r="EE179" s="154"/>
      <c r="EF179" s="154"/>
      <c r="EG179" s="154"/>
      <c r="EH179" s="154"/>
      <c r="EI179" s="154"/>
      <c r="EJ179" s="154"/>
      <c r="EK179" s="154"/>
      <c r="EL179" s="154"/>
      <c r="EM179" s="154"/>
      <c r="EN179" s="154"/>
      <c r="EO179" s="154"/>
      <c r="EP179" s="154"/>
      <c r="EQ179" s="154"/>
      <c r="ER179" s="154"/>
      <c r="ES179" s="154"/>
      <c r="ET179" s="154"/>
      <c r="EU179" s="154"/>
      <c r="EV179" s="154"/>
      <c r="EW179" s="154"/>
      <c r="EX179" s="154"/>
      <c r="EY179" s="154"/>
      <c r="EZ179" s="154"/>
      <c r="FA179" s="154"/>
      <c r="FB179" s="154"/>
      <c r="FC179" s="154"/>
      <c r="FD179" s="154"/>
      <c r="FE179" s="154"/>
      <c r="FF179" s="154"/>
      <c r="FG179" s="154"/>
      <c r="FH179" s="154"/>
      <c r="FI179" s="154"/>
      <c r="FJ179" s="154"/>
      <c r="FK179" s="154"/>
      <c r="FL179" s="154"/>
      <c r="FM179" s="154"/>
      <c r="FN179" s="154"/>
      <c r="FO179" s="154"/>
      <c r="FP179" s="154"/>
      <c r="FQ179" s="154"/>
      <c r="FR179" s="154"/>
      <c r="FS179" s="154"/>
      <c r="FT179" s="154"/>
      <c r="FU179" s="154"/>
      <c r="FV179" s="154"/>
      <c r="FW179" s="154"/>
      <c r="FX179" s="154"/>
      <c r="FY179" s="154"/>
      <c r="FZ179" s="154"/>
      <c r="GA179" s="154"/>
      <c r="GB179" s="154"/>
      <c r="GC179" s="154"/>
      <c r="GD179" s="154"/>
      <c r="GE179" s="154"/>
      <c r="GF179" s="154"/>
      <c r="GG179" s="154"/>
      <c r="GH179" s="154"/>
      <c r="GI179" s="154"/>
      <c r="GJ179" s="154"/>
      <c r="GK179" s="154"/>
      <c r="GL179" s="154"/>
      <c r="GM179" s="154"/>
      <c r="GN179" s="154"/>
      <c r="GO179" s="154"/>
      <c r="GP179" s="154"/>
      <c r="GQ179" s="154"/>
      <c r="GR179" s="154"/>
      <c r="GS179" s="154"/>
      <c r="GT179" s="154"/>
      <c r="GU179" s="154"/>
      <c r="GV179" s="154"/>
      <c r="GW179" s="154"/>
      <c r="GX179" s="154"/>
      <c r="GY179" s="154"/>
      <c r="GZ179" s="154"/>
      <c r="HA179" s="154"/>
      <c r="HB179" s="154"/>
      <c r="HC179" s="154"/>
      <c r="HD179" s="154"/>
      <c r="HE179" s="154"/>
      <c r="HF179" s="154"/>
      <c r="HG179" s="154"/>
      <c r="HH179" s="154"/>
      <c r="HI179" s="154"/>
      <c r="HJ179" s="154"/>
      <c r="HK179" s="154"/>
      <c r="HL179" s="154"/>
      <c r="HM179" s="154"/>
      <c r="HN179" s="154"/>
      <c r="HO179" s="154"/>
      <c r="HP179" s="154"/>
      <c r="HQ179" s="154"/>
      <c r="HR179" s="154"/>
      <c r="HS179" s="154"/>
      <c r="HT179" s="154"/>
      <c r="HU179" s="154"/>
      <c r="HV179" s="154"/>
      <c r="HW179" s="154"/>
      <c r="HX179" s="154"/>
      <c r="HY179" s="154"/>
      <c r="HZ179" s="154"/>
      <c r="IA179" s="154"/>
      <c r="IB179" s="154"/>
      <c r="IC179" s="154"/>
      <c r="ID179" s="154"/>
      <c r="IE179" s="154"/>
      <c r="IF179" s="154"/>
      <c r="IG179" s="154"/>
      <c r="IH179" s="154"/>
      <c r="II179" s="154"/>
      <c r="IJ179" s="154"/>
      <c r="IK179" s="154"/>
      <c r="IL179" s="154"/>
      <c r="IM179" s="154"/>
      <c r="IN179" s="154"/>
      <c r="IO179" s="154"/>
      <c r="IP179" s="154"/>
      <c r="IQ179" s="154"/>
      <c r="IR179" s="154"/>
      <c r="IS179" s="154"/>
      <c r="IT179" s="154"/>
      <c r="IU179" s="154"/>
      <c r="IV179" s="154"/>
    </row>
    <row r="180" spans="1:256" customFormat="1" ht="31.5" hidden="1" x14ac:dyDescent="0.25">
      <c r="A180" s="28"/>
      <c r="B180" s="214" t="s">
        <v>341</v>
      </c>
      <c r="C180" s="313" t="s">
        <v>334</v>
      </c>
      <c r="D180" s="314" t="s">
        <v>69</v>
      </c>
      <c r="E180" s="314" t="s">
        <v>23</v>
      </c>
      <c r="F180" s="314" t="s">
        <v>134</v>
      </c>
      <c r="G180" s="314"/>
      <c r="H180" s="232">
        <f>H181</f>
        <v>0</v>
      </c>
      <c r="I180" s="232">
        <f t="shared" si="73"/>
        <v>-1</v>
      </c>
      <c r="J180" s="232">
        <f t="shared" si="73"/>
        <v>0</v>
      </c>
      <c r="K180" s="232">
        <f t="shared" si="73"/>
        <v>0</v>
      </c>
      <c r="L180" s="333" t="e">
        <f t="shared" si="61"/>
        <v>#DIV/0!</v>
      </c>
      <c r="M180" s="154"/>
      <c r="N180" s="154"/>
      <c r="O180" s="154"/>
      <c r="P180" s="154"/>
      <c r="Q180" s="154"/>
      <c r="R180" s="154"/>
      <c r="S180" s="154"/>
      <c r="T180" s="154"/>
      <c r="U180" s="154"/>
      <c r="V180" s="154"/>
      <c r="W180" s="154"/>
      <c r="X180" s="154"/>
      <c r="Y180" s="154"/>
      <c r="Z180" s="154"/>
      <c r="AA180" s="154"/>
      <c r="AB180" s="154"/>
      <c r="AC180" s="154"/>
      <c r="AD180" s="154"/>
      <c r="AE180" s="154"/>
      <c r="AF180" s="154"/>
      <c r="AG180" s="154"/>
      <c r="AH180" s="154"/>
      <c r="AI180" s="154"/>
      <c r="AJ180" s="154"/>
      <c r="AK180" s="154"/>
      <c r="AL180" s="154"/>
      <c r="AM180" s="154"/>
      <c r="AN180" s="154"/>
      <c r="AO180" s="154"/>
      <c r="AP180" s="154"/>
      <c r="AQ180" s="154"/>
      <c r="AR180" s="154"/>
      <c r="AS180" s="154"/>
      <c r="AT180" s="154"/>
      <c r="AU180" s="154"/>
      <c r="AV180" s="154"/>
      <c r="AW180" s="154"/>
      <c r="AX180" s="154"/>
      <c r="AY180" s="154"/>
      <c r="AZ180" s="154"/>
      <c r="BA180" s="154"/>
      <c r="BB180" s="154"/>
      <c r="BC180" s="154"/>
      <c r="BD180" s="154"/>
      <c r="BE180" s="154"/>
      <c r="BF180" s="154"/>
      <c r="BG180" s="154"/>
      <c r="BH180" s="154"/>
      <c r="BI180" s="154"/>
      <c r="BJ180" s="154"/>
      <c r="BK180" s="154"/>
      <c r="BL180" s="154"/>
      <c r="BM180" s="154"/>
      <c r="BN180" s="154"/>
      <c r="BO180" s="154"/>
      <c r="BP180" s="154"/>
      <c r="BQ180" s="154"/>
      <c r="BR180" s="154"/>
      <c r="BS180" s="154"/>
      <c r="BT180" s="154"/>
      <c r="BU180" s="154"/>
      <c r="BV180" s="154"/>
      <c r="BW180" s="154"/>
      <c r="BX180" s="154"/>
      <c r="BY180" s="154"/>
      <c r="BZ180" s="154"/>
      <c r="CA180" s="154"/>
      <c r="CB180" s="154"/>
      <c r="CC180" s="154"/>
      <c r="CD180" s="154"/>
      <c r="CE180" s="154"/>
      <c r="CF180" s="154"/>
      <c r="CG180" s="154"/>
      <c r="CH180" s="154"/>
      <c r="CI180" s="154"/>
      <c r="CJ180" s="154"/>
      <c r="CK180" s="154"/>
      <c r="CL180" s="154"/>
      <c r="CM180" s="154"/>
      <c r="CN180" s="154"/>
      <c r="CO180" s="154"/>
      <c r="CP180" s="154"/>
      <c r="CQ180" s="154"/>
      <c r="CR180" s="154"/>
      <c r="CS180" s="154"/>
      <c r="CT180" s="154"/>
      <c r="CU180" s="154"/>
      <c r="CV180" s="154"/>
      <c r="CW180" s="154"/>
      <c r="CX180" s="154"/>
      <c r="CY180" s="154"/>
      <c r="CZ180" s="154"/>
      <c r="DA180" s="154"/>
      <c r="DB180" s="154"/>
      <c r="DC180" s="154"/>
      <c r="DD180" s="154"/>
      <c r="DE180" s="154"/>
      <c r="DF180" s="154"/>
      <c r="DG180" s="154"/>
      <c r="DH180" s="154"/>
      <c r="DI180" s="154"/>
      <c r="DJ180" s="154"/>
      <c r="DK180" s="154"/>
      <c r="DL180" s="154"/>
      <c r="DM180" s="154"/>
      <c r="DN180" s="154"/>
      <c r="DO180" s="154"/>
      <c r="DP180" s="154"/>
      <c r="DQ180" s="154"/>
      <c r="DR180" s="154"/>
      <c r="DS180" s="154"/>
      <c r="DT180" s="154"/>
      <c r="DU180" s="154"/>
      <c r="DV180" s="154"/>
      <c r="DW180" s="154"/>
      <c r="DX180" s="154"/>
      <c r="DY180" s="154"/>
      <c r="DZ180" s="154"/>
      <c r="EA180" s="154"/>
      <c r="EB180" s="154"/>
      <c r="EC180" s="154"/>
      <c r="ED180" s="154"/>
      <c r="EE180" s="154"/>
      <c r="EF180" s="154"/>
      <c r="EG180" s="154"/>
      <c r="EH180" s="154"/>
      <c r="EI180" s="154"/>
      <c r="EJ180" s="154"/>
      <c r="EK180" s="154"/>
      <c r="EL180" s="154"/>
      <c r="EM180" s="154"/>
      <c r="EN180" s="154"/>
      <c r="EO180" s="154"/>
      <c r="EP180" s="154"/>
      <c r="EQ180" s="154"/>
      <c r="ER180" s="154"/>
      <c r="ES180" s="154"/>
      <c r="ET180" s="154"/>
      <c r="EU180" s="154"/>
      <c r="EV180" s="154"/>
      <c r="EW180" s="154"/>
      <c r="EX180" s="154"/>
      <c r="EY180" s="154"/>
      <c r="EZ180" s="154"/>
      <c r="FA180" s="154"/>
      <c r="FB180" s="154"/>
      <c r="FC180" s="154"/>
      <c r="FD180" s="154"/>
      <c r="FE180" s="154"/>
      <c r="FF180" s="154"/>
      <c r="FG180" s="154"/>
      <c r="FH180" s="154"/>
      <c r="FI180" s="154"/>
      <c r="FJ180" s="154"/>
      <c r="FK180" s="154"/>
      <c r="FL180" s="154"/>
      <c r="FM180" s="154"/>
      <c r="FN180" s="154"/>
      <c r="FO180" s="154"/>
      <c r="FP180" s="154"/>
      <c r="FQ180" s="154"/>
      <c r="FR180" s="154"/>
      <c r="FS180" s="154"/>
      <c r="FT180" s="154"/>
      <c r="FU180" s="154"/>
      <c r="FV180" s="154"/>
      <c r="FW180" s="154"/>
      <c r="FX180" s="154"/>
      <c r="FY180" s="154"/>
      <c r="FZ180" s="154"/>
      <c r="GA180" s="154"/>
      <c r="GB180" s="154"/>
      <c r="GC180" s="154"/>
      <c r="GD180" s="154"/>
      <c r="GE180" s="154"/>
      <c r="GF180" s="154"/>
      <c r="GG180" s="154"/>
      <c r="GH180" s="154"/>
      <c r="GI180" s="154"/>
      <c r="GJ180" s="154"/>
      <c r="GK180" s="154"/>
      <c r="GL180" s="154"/>
      <c r="GM180" s="154"/>
      <c r="GN180" s="154"/>
      <c r="GO180" s="154"/>
      <c r="GP180" s="154"/>
      <c r="GQ180" s="154"/>
      <c r="GR180" s="154"/>
      <c r="GS180" s="154"/>
      <c r="GT180" s="154"/>
      <c r="GU180" s="154"/>
      <c r="GV180" s="154"/>
      <c r="GW180" s="154"/>
      <c r="GX180" s="154"/>
      <c r="GY180" s="154"/>
      <c r="GZ180" s="154"/>
      <c r="HA180" s="154"/>
      <c r="HB180" s="154"/>
      <c r="HC180" s="154"/>
      <c r="HD180" s="154"/>
      <c r="HE180" s="154"/>
      <c r="HF180" s="154"/>
      <c r="HG180" s="154"/>
      <c r="HH180" s="154"/>
      <c r="HI180" s="154"/>
      <c r="HJ180" s="154"/>
      <c r="HK180" s="154"/>
      <c r="HL180" s="154"/>
      <c r="HM180" s="154"/>
      <c r="HN180" s="154"/>
      <c r="HO180" s="154"/>
      <c r="HP180" s="154"/>
      <c r="HQ180" s="154"/>
      <c r="HR180" s="154"/>
      <c r="HS180" s="154"/>
      <c r="HT180" s="154"/>
      <c r="HU180" s="154"/>
      <c r="HV180" s="154"/>
      <c r="HW180" s="154"/>
      <c r="HX180" s="154"/>
      <c r="HY180" s="154"/>
      <c r="HZ180" s="154"/>
      <c r="IA180" s="154"/>
      <c r="IB180" s="154"/>
      <c r="IC180" s="154"/>
      <c r="ID180" s="154"/>
      <c r="IE180" s="154"/>
      <c r="IF180" s="154"/>
      <c r="IG180" s="154"/>
      <c r="IH180" s="154"/>
      <c r="II180" s="154"/>
      <c r="IJ180" s="154"/>
      <c r="IK180" s="154"/>
      <c r="IL180" s="154"/>
      <c r="IM180" s="154"/>
      <c r="IN180" s="154"/>
      <c r="IO180" s="154"/>
      <c r="IP180" s="154"/>
      <c r="IQ180" s="154"/>
      <c r="IR180" s="154"/>
      <c r="IS180" s="154"/>
      <c r="IT180" s="154"/>
      <c r="IU180" s="154"/>
      <c r="IV180" s="154"/>
    </row>
    <row r="181" spans="1:256" customFormat="1" ht="31.5" hidden="1" x14ac:dyDescent="0.25">
      <c r="A181" s="28"/>
      <c r="B181" s="214" t="s">
        <v>342</v>
      </c>
      <c r="C181" s="313" t="s">
        <v>334</v>
      </c>
      <c r="D181" s="314" t="s">
        <v>69</v>
      </c>
      <c r="E181" s="314" t="s">
        <v>23</v>
      </c>
      <c r="F181" s="314" t="s">
        <v>337</v>
      </c>
      <c r="G181" s="314"/>
      <c r="H181" s="232">
        <f>H182</f>
        <v>0</v>
      </c>
      <c r="I181" s="232">
        <f t="shared" si="73"/>
        <v>-1</v>
      </c>
      <c r="J181" s="232">
        <f t="shared" si="73"/>
        <v>0</v>
      </c>
      <c r="K181" s="232">
        <f t="shared" si="73"/>
        <v>0</v>
      </c>
      <c r="L181" s="333" t="e">
        <f t="shared" si="61"/>
        <v>#DIV/0!</v>
      </c>
      <c r="M181" s="154"/>
      <c r="N181" s="154"/>
      <c r="O181" s="154"/>
      <c r="P181" s="154"/>
      <c r="Q181" s="154"/>
      <c r="R181" s="154"/>
      <c r="S181" s="154"/>
      <c r="T181" s="154"/>
      <c r="U181" s="154"/>
      <c r="V181" s="154"/>
      <c r="W181" s="154"/>
      <c r="X181" s="154"/>
      <c r="Y181" s="154"/>
      <c r="Z181" s="154"/>
      <c r="AA181" s="154"/>
      <c r="AB181" s="154"/>
      <c r="AC181" s="154"/>
      <c r="AD181" s="154"/>
      <c r="AE181" s="154"/>
      <c r="AF181" s="154"/>
      <c r="AG181" s="154"/>
      <c r="AH181" s="154"/>
      <c r="AI181" s="154"/>
      <c r="AJ181" s="154"/>
      <c r="AK181" s="154"/>
      <c r="AL181" s="154"/>
      <c r="AM181" s="154"/>
      <c r="AN181" s="154"/>
      <c r="AO181" s="154"/>
      <c r="AP181" s="154"/>
      <c r="AQ181" s="154"/>
      <c r="AR181" s="154"/>
      <c r="AS181" s="154"/>
      <c r="AT181" s="154"/>
      <c r="AU181" s="154"/>
      <c r="AV181" s="154"/>
      <c r="AW181" s="154"/>
      <c r="AX181" s="154"/>
      <c r="AY181" s="154"/>
      <c r="AZ181" s="154"/>
      <c r="BA181" s="154"/>
      <c r="BB181" s="154"/>
      <c r="BC181" s="154"/>
      <c r="BD181" s="154"/>
      <c r="BE181" s="154"/>
      <c r="BF181" s="154"/>
      <c r="BG181" s="154"/>
      <c r="BH181" s="154"/>
      <c r="BI181" s="154"/>
      <c r="BJ181" s="154"/>
      <c r="BK181" s="154"/>
      <c r="BL181" s="154"/>
      <c r="BM181" s="154"/>
      <c r="BN181" s="154"/>
      <c r="BO181" s="154"/>
      <c r="BP181" s="154"/>
      <c r="BQ181" s="154"/>
      <c r="BR181" s="154"/>
      <c r="BS181" s="154"/>
      <c r="BT181" s="154"/>
      <c r="BU181" s="154"/>
      <c r="BV181" s="154"/>
      <c r="BW181" s="154"/>
      <c r="BX181" s="154"/>
      <c r="BY181" s="154"/>
      <c r="BZ181" s="154"/>
      <c r="CA181" s="154"/>
      <c r="CB181" s="154"/>
      <c r="CC181" s="154"/>
      <c r="CD181" s="154"/>
      <c r="CE181" s="154"/>
      <c r="CF181" s="154"/>
      <c r="CG181" s="154"/>
      <c r="CH181" s="154"/>
      <c r="CI181" s="154"/>
      <c r="CJ181" s="154"/>
      <c r="CK181" s="154"/>
      <c r="CL181" s="154"/>
      <c r="CM181" s="154"/>
      <c r="CN181" s="154"/>
      <c r="CO181" s="154"/>
      <c r="CP181" s="154"/>
      <c r="CQ181" s="154"/>
      <c r="CR181" s="154"/>
      <c r="CS181" s="154"/>
      <c r="CT181" s="154"/>
      <c r="CU181" s="154"/>
      <c r="CV181" s="154"/>
      <c r="CW181" s="154"/>
      <c r="CX181" s="154"/>
      <c r="CY181" s="154"/>
      <c r="CZ181" s="154"/>
      <c r="DA181" s="154"/>
      <c r="DB181" s="154"/>
      <c r="DC181" s="154"/>
      <c r="DD181" s="154"/>
      <c r="DE181" s="154"/>
      <c r="DF181" s="154"/>
      <c r="DG181" s="154"/>
      <c r="DH181" s="154"/>
      <c r="DI181" s="154"/>
      <c r="DJ181" s="154"/>
      <c r="DK181" s="154"/>
      <c r="DL181" s="154"/>
      <c r="DM181" s="154"/>
      <c r="DN181" s="154"/>
      <c r="DO181" s="154"/>
      <c r="DP181" s="154"/>
      <c r="DQ181" s="154"/>
      <c r="DR181" s="154"/>
      <c r="DS181" s="154"/>
      <c r="DT181" s="154"/>
      <c r="DU181" s="154"/>
      <c r="DV181" s="154"/>
      <c r="DW181" s="154"/>
      <c r="DX181" s="154"/>
      <c r="DY181" s="154"/>
      <c r="DZ181" s="154"/>
      <c r="EA181" s="154"/>
      <c r="EB181" s="154"/>
      <c r="EC181" s="154"/>
      <c r="ED181" s="154"/>
      <c r="EE181" s="154"/>
      <c r="EF181" s="154"/>
      <c r="EG181" s="154"/>
      <c r="EH181" s="154"/>
      <c r="EI181" s="154"/>
      <c r="EJ181" s="154"/>
      <c r="EK181" s="154"/>
      <c r="EL181" s="154"/>
      <c r="EM181" s="154"/>
      <c r="EN181" s="154"/>
      <c r="EO181" s="154"/>
      <c r="EP181" s="154"/>
      <c r="EQ181" s="154"/>
      <c r="ER181" s="154"/>
      <c r="ES181" s="154"/>
      <c r="ET181" s="154"/>
      <c r="EU181" s="154"/>
      <c r="EV181" s="154"/>
      <c r="EW181" s="154"/>
      <c r="EX181" s="154"/>
      <c r="EY181" s="154"/>
      <c r="EZ181" s="154"/>
      <c r="FA181" s="154"/>
      <c r="FB181" s="154"/>
      <c r="FC181" s="154"/>
      <c r="FD181" s="154"/>
      <c r="FE181" s="154"/>
      <c r="FF181" s="154"/>
      <c r="FG181" s="154"/>
      <c r="FH181" s="154"/>
      <c r="FI181" s="154"/>
      <c r="FJ181" s="154"/>
      <c r="FK181" s="154"/>
      <c r="FL181" s="154"/>
      <c r="FM181" s="154"/>
      <c r="FN181" s="154"/>
      <c r="FO181" s="154"/>
      <c r="FP181" s="154"/>
      <c r="FQ181" s="154"/>
      <c r="FR181" s="154"/>
      <c r="FS181" s="154"/>
      <c r="FT181" s="154"/>
      <c r="FU181" s="154"/>
      <c r="FV181" s="154"/>
      <c r="FW181" s="154"/>
      <c r="FX181" s="154"/>
      <c r="FY181" s="154"/>
      <c r="FZ181" s="154"/>
      <c r="GA181" s="154"/>
      <c r="GB181" s="154"/>
      <c r="GC181" s="154"/>
      <c r="GD181" s="154"/>
      <c r="GE181" s="154"/>
      <c r="GF181" s="154"/>
      <c r="GG181" s="154"/>
      <c r="GH181" s="154"/>
      <c r="GI181" s="154"/>
      <c r="GJ181" s="154"/>
      <c r="GK181" s="154"/>
      <c r="GL181" s="154"/>
      <c r="GM181" s="154"/>
      <c r="GN181" s="154"/>
      <c r="GO181" s="154"/>
      <c r="GP181" s="154"/>
      <c r="GQ181" s="154"/>
      <c r="GR181" s="154"/>
      <c r="GS181" s="154"/>
      <c r="GT181" s="154"/>
      <c r="GU181" s="154"/>
      <c r="GV181" s="154"/>
      <c r="GW181" s="154"/>
      <c r="GX181" s="154"/>
      <c r="GY181" s="154"/>
      <c r="GZ181" s="154"/>
      <c r="HA181" s="154"/>
      <c r="HB181" s="154"/>
      <c r="HC181" s="154"/>
      <c r="HD181" s="154"/>
      <c r="HE181" s="154"/>
      <c r="HF181" s="154"/>
      <c r="HG181" s="154"/>
      <c r="HH181" s="154"/>
      <c r="HI181" s="154"/>
      <c r="HJ181" s="154"/>
      <c r="HK181" s="154"/>
      <c r="HL181" s="154"/>
      <c r="HM181" s="154"/>
      <c r="HN181" s="154"/>
      <c r="HO181" s="154"/>
      <c r="HP181" s="154"/>
      <c r="HQ181" s="154"/>
      <c r="HR181" s="154"/>
      <c r="HS181" s="154"/>
      <c r="HT181" s="154"/>
      <c r="HU181" s="154"/>
      <c r="HV181" s="154"/>
      <c r="HW181" s="154"/>
      <c r="HX181" s="154"/>
      <c r="HY181" s="154"/>
      <c r="HZ181" s="154"/>
      <c r="IA181" s="154"/>
      <c r="IB181" s="154"/>
      <c r="IC181" s="154"/>
      <c r="ID181" s="154"/>
      <c r="IE181" s="154"/>
      <c r="IF181" s="154"/>
      <c r="IG181" s="154"/>
      <c r="IH181" s="154"/>
      <c r="II181" s="154"/>
      <c r="IJ181" s="154"/>
      <c r="IK181" s="154"/>
      <c r="IL181" s="154"/>
      <c r="IM181" s="154"/>
      <c r="IN181" s="154"/>
      <c r="IO181" s="154"/>
      <c r="IP181" s="154"/>
      <c r="IQ181" s="154"/>
      <c r="IR181" s="154"/>
      <c r="IS181" s="154"/>
      <c r="IT181" s="154"/>
      <c r="IU181" s="154"/>
      <c r="IV181" s="154"/>
    </row>
    <row r="182" spans="1:256" customFormat="1" ht="15.75" hidden="1" x14ac:dyDescent="0.25">
      <c r="A182" s="28"/>
      <c r="B182" s="214" t="s">
        <v>343</v>
      </c>
      <c r="C182" s="313" t="s">
        <v>334</v>
      </c>
      <c r="D182" s="314" t="s">
        <v>69</v>
      </c>
      <c r="E182" s="314" t="s">
        <v>23</v>
      </c>
      <c r="F182" s="314" t="s">
        <v>337</v>
      </c>
      <c r="G182" s="314" t="s">
        <v>339</v>
      </c>
      <c r="H182" s="232">
        <f>прил._5!K191</f>
        <v>0</v>
      </c>
      <c r="I182" s="232">
        <f>прил._5!L191</f>
        <v>-1</v>
      </c>
      <c r="J182" s="232">
        <f>прил._5!M191</f>
        <v>0</v>
      </c>
      <c r="K182" s="232">
        <f>прил._5!N191</f>
        <v>0</v>
      </c>
      <c r="L182" s="333" t="e">
        <f t="shared" si="61"/>
        <v>#DIV/0!</v>
      </c>
      <c r="M182" s="154"/>
      <c r="N182" s="154"/>
      <c r="O182" s="154"/>
      <c r="P182" s="154"/>
      <c r="Q182" s="154"/>
      <c r="R182" s="154"/>
      <c r="S182" s="154"/>
      <c r="T182" s="154"/>
      <c r="U182" s="154"/>
      <c r="V182" s="154"/>
      <c r="W182" s="154"/>
      <c r="X182" s="154"/>
      <c r="Y182" s="154"/>
      <c r="Z182" s="154"/>
      <c r="AA182" s="154"/>
      <c r="AB182" s="154"/>
      <c r="AC182" s="154"/>
      <c r="AD182" s="154"/>
      <c r="AE182" s="154"/>
      <c r="AF182" s="154"/>
      <c r="AG182" s="154"/>
      <c r="AH182" s="154"/>
      <c r="AI182" s="154"/>
      <c r="AJ182" s="154"/>
      <c r="AK182" s="154"/>
      <c r="AL182" s="154"/>
      <c r="AM182" s="154"/>
      <c r="AN182" s="154"/>
      <c r="AO182" s="154"/>
      <c r="AP182" s="154"/>
      <c r="AQ182" s="154"/>
      <c r="AR182" s="154"/>
      <c r="AS182" s="154"/>
      <c r="AT182" s="154"/>
      <c r="AU182" s="154"/>
      <c r="AV182" s="154"/>
      <c r="AW182" s="154"/>
      <c r="AX182" s="154"/>
      <c r="AY182" s="154"/>
      <c r="AZ182" s="154"/>
      <c r="BA182" s="154"/>
      <c r="BB182" s="154"/>
      <c r="BC182" s="154"/>
      <c r="BD182" s="154"/>
      <c r="BE182" s="154"/>
      <c r="BF182" s="154"/>
      <c r="BG182" s="154"/>
      <c r="BH182" s="154"/>
      <c r="BI182" s="154"/>
      <c r="BJ182" s="154"/>
      <c r="BK182" s="154"/>
      <c r="BL182" s="154"/>
      <c r="BM182" s="154"/>
      <c r="BN182" s="154"/>
      <c r="BO182" s="154"/>
      <c r="BP182" s="154"/>
      <c r="BQ182" s="154"/>
      <c r="BR182" s="154"/>
      <c r="BS182" s="154"/>
      <c r="BT182" s="154"/>
      <c r="BU182" s="154"/>
      <c r="BV182" s="154"/>
      <c r="BW182" s="154"/>
      <c r="BX182" s="154"/>
      <c r="BY182" s="154"/>
      <c r="BZ182" s="154"/>
      <c r="CA182" s="154"/>
      <c r="CB182" s="154"/>
      <c r="CC182" s="154"/>
      <c r="CD182" s="154"/>
      <c r="CE182" s="154"/>
      <c r="CF182" s="154"/>
      <c r="CG182" s="154"/>
      <c r="CH182" s="154"/>
      <c r="CI182" s="154"/>
      <c r="CJ182" s="154"/>
      <c r="CK182" s="154"/>
      <c r="CL182" s="154"/>
      <c r="CM182" s="154"/>
      <c r="CN182" s="154"/>
      <c r="CO182" s="154"/>
      <c r="CP182" s="154"/>
      <c r="CQ182" s="154"/>
      <c r="CR182" s="154"/>
      <c r="CS182" s="154"/>
      <c r="CT182" s="154"/>
      <c r="CU182" s="154"/>
      <c r="CV182" s="154"/>
      <c r="CW182" s="154"/>
      <c r="CX182" s="154"/>
      <c r="CY182" s="154"/>
      <c r="CZ182" s="154"/>
      <c r="DA182" s="154"/>
      <c r="DB182" s="154"/>
      <c r="DC182" s="154"/>
      <c r="DD182" s="154"/>
      <c r="DE182" s="154"/>
      <c r="DF182" s="154"/>
      <c r="DG182" s="154"/>
      <c r="DH182" s="154"/>
      <c r="DI182" s="154"/>
      <c r="DJ182" s="154"/>
      <c r="DK182" s="154"/>
      <c r="DL182" s="154"/>
      <c r="DM182" s="154"/>
      <c r="DN182" s="154"/>
      <c r="DO182" s="154"/>
      <c r="DP182" s="154"/>
      <c r="DQ182" s="154"/>
      <c r="DR182" s="154"/>
      <c r="DS182" s="154"/>
      <c r="DT182" s="154"/>
      <c r="DU182" s="154"/>
      <c r="DV182" s="154"/>
      <c r="DW182" s="154"/>
      <c r="DX182" s="154"/>
      <c r="DY182" s="154"/>
      <c r="DZ182" s="154"/>
      <c r="EA182" s="154"/>
      <c r="EB182" s="154"/>
      <c r="EC182" s="154"/>
      <c r="ED182" s="154"/>
      <c r="EE182" s="154"/>
      <c r="EF182" s="154"/>
      <c r="EG182" s="154"/>
      <c r="EH182" s="154"/>
      <c r="EI182" s="154"/>
      <c r="EJ182" s="154"/>
      <c r="EK182" s="154"/>
      <c r="EL182" s="154"/>
      <c r="EM182" s="154"/>
      <c r="EN182" s="154"/>
      <c r="EO182" s="154"/>
      <c r="EP182" s="154"/>
      <c r="EQ182" s="154"/>
      <c r="ER182" s="154"/>
      <c r="ES182" s="154"/>
      <c r="ET182" s="154"/>
      <c r="EU182" s="154"/>
      <c r="EV182" s="154"/>
      <c r="EW182" s="154"/>
      <c r="EX182" s="154"/>
      <c r="EY182" s="154"/>
      <c r="EZ182" s="154"/>
      <c r="FA182" s="154"/>
      <c r="FB182" s="154"/>
      <c r="FC182" s="154"/>
      <c r="FD182" s="154"/>
      <c r="FE182" s="154"/>
      <c r="FF182" s="154"/>
      <c r="FG182" s="154"/>
      <c r="FH182" s="154"/>
      <c r="FI182" s="154"/>
      <c r="FJ182" s="154"/>
      <c r="FK182" s="154"/>
      <c r="FL182" s="154"/>
      <c r="FM182" s="154"/>
      <c r="FN182" s="154"/>
      <c r="FO182" s="154"/>
      <c r="FP182" s="154"/>
      <c r="FQ182" s="154"/>
      <c r="FR182" s="154"/>
      <c r="FS182" s="154"/>
      <c r="FT182" s="154"/>
      <c r="FU182" s="154"/>
      <c r="FV182" s="154"/>
      <c r="FW182" s="154"/>
      <c r="FX182" s="154"/>
      <c r="FY182" s="154"/>
      <c r="FZ182" s="154"/>
      <c r="GA182" s="154"/>
      <c r="GB182" s="154"/>
      <c r="GC182" s="154"/>
      <c r="GD182" s="154"/>
      <c r="GE182" s="154"/>
      <c r="GF182" s="154"/>
      <c r="GG182" s="154"/>
      <c r="GH182" s="154"/>
      <c r="GI182" s="154"/>
      <c r="GJ182" s="154"/>
      <c r="GK182" s="154"/>
      <c r="GL182" s="154"/>
      <c r="GM182" s="154"/>
      <c r="GN182" s="154"/>
      <c r="GO182" s="154"/>
      <c r="GP182" s="154"/>
      <c r="GQ182" s="154"/>
      <c r="GR182" s="154"/>
      <c r="GS182" s="154"/>
      <c r="GT182" s="154"/>
      <c r="GU182" s="154"/>
      <c r="GV182" s="154"/>
      <c r="GW182" s="154"/>
      <c r="GX182" s="154"/>
      <c r="GY182" s="154"/>
      <c r="GZ182" s="154"/>
      <c r="HA182" s="154"/>
      <c r="HB182" s="154"/>
      <c r="HC182" s="154"/>
      <c r="HD182" s="154"/>
      <c r="HE182" s="154"/>
      <c r="HF182" s="154"/>
      <c r="HG182" s="154"/>
      <c r="HH182" s="154"/>
      <c r="HI182" s="154"/>
      <c r="HJ182" s="154"/>
      <c r="HK182" s="154"/>
      <c r="HL182" s="154"/>
      <c r="HM182" s="154"/>
      <c r="HN182" s="154"/>
      <c r="HO182" s="154"/>
      <c r="HP182" s="154"/>
      <c r="HQ182" s="154"/>
      <c r="HR182" s="154"/>
      <c r="HS182" s="154"/>
      <c r="HT182" s="154"/>
      <c r="HU182" s="154"/>
      <c r="HV182" s="154"/>
      <c r="HW182" s="154"/>
      <c r="HX182" s="154"/>
      <c r="HY182" s="154"/>
      <c r="HZ182" s="154"/>
      <c r="IA182" s="154"/>
      <c r="IB182" s="154"/>
      <c r="IC182" s="154"/>
      <c r="ID182" s="154"/>
      <c r="IE182" s="154"/>
      <c r="IF182" s="154"/>
      <c r="IG182" s="154"/>
      <c r="IH182" s="154"/>
      <c r="II182" s="154"/>
      <c r="IJ182" s="154"/>
      <c r="IK182" s="154"/>
      <c r="IL182" s="154"/>
      <c r="IM182" s="154"/>
      <c r="IN182" s="154"/>
      <c r="IO182" s="154"/>
      <c r="IP182" s="154"/>
      <c r="IQ182" s="154"/>
      <c r="IR182" s="154"/>
      <c r="IS182" s="154"/>
      <c r="IT182" s="154"/>
      <c r="IU182" s="154"/>
      <c r="IV182" s="154"/>
    </row>
    <row r="183" spans="1:256" ht="43.5" x14ac:dyDescent="0.25">
      <c r="A183" s="18"/>
      <c r="B183" s="309" t="s">
        <v>65</v>
      </c>
      <c r="C183" s="107" t="s">
        <v>66</v>
      </c>
      <c r="D183" s="107" t="s">
        <v>67</v>
      </c>
      <c r="E183" s="107" t="s">
        <v>23</v>
      </c>
      <c r="F183" s="107" t="s">
        <v>134</v>
      </c>
      <c r="G183" s="106"/>
      <c r="H183" s="280">
        <f>H186</f>
        <v>85.4</v>
      </c>
      <c r="I183" s="283">
        <f t="shared" ref="I183:K183" si="74">I186</f>
        <v>85.4</v>
      </c>
      <c r="J183" s="283">
        <f t="shared" si="74"/>
        <v>100</v>
      </c>
      <c r="K183" s="280">
        <f t="shared" si="74"/>
        <v>85.4</v>
      </c>
      <c r="L183" s="333">
        <f t="shared" si="61"/>
        <v>100</v>
      </c>
    </row>
    <row r="184" spans="1:256" x14ac:dyDescent="0.25">
      <c r="A184" s="17"/>
      <c r="B184" s="20" t="s">
        <v>54</v>
      </c>
      <c r="C184" s="25" t="s">
        <v>66</v>
      </c>
      <c r="D184" s="25" t="s">
        <v>69</v>
      </c>
      <c r="E184" s="25" t="s">
        <v>23</v>
      </c>
      <c r="F184" s="25" t="s">
        <v>134</v>
      </c>
      <c r="G184" s="26"/>
      <c r="H184" s="279">
        <f>H185</f>
        <v>85.4</v>
      </c>
      <c r="I184" s="284">
        <f t="shared" ref="I184:K185" si="75">I185</f>
        <v>85.4</v>
      </c>
      <c r="J184" s="284">
        <f t="shared" si="75"/>
        <v>100</v>
      </c>
      <c r="K184" s="279">
        <f t="shared" si="75"/>
        <v>85.4</v>
      </c>
      <c r="L184" s="333">
        <f t="shared" si="61"/>
        <v>100</v>
      </c>
    </row>
    <row r="185" spans="1:256" ht="30" x14ac:dyDescent="0.25">
      <c r="A185" s="17"/>
      <c r="B185" s="20" t="s">
        <v>70</v>
      </c>
      <c r="C185" s="25" t="s">
        <v>66</v>
      </c>
      <c r="D185" s="25" t="s">
        <v>69</v>
      </c>
      <c r="E185" s="25" t="s">
        <v>23</v>
      </c>
      <c r="F185" s="25" t="s">
        <v>148</v>
      </c>
      <c r="G185" s="26"/>
      <c r="H185" s="279">
        <f>H186</f>
        <v>85.4</v>
      </c>
      <c r="I185" s="284">
        <f t="shared" si="75"/>
        <v>85.4</v>
      </c>
      <c r="J185" s="284">
        <f t="shared" si="75"/>
        <v>100</v>
      </c>
      <c r="K185" s="279">
        <f t="shared" si="75"/>
        <v>85.4</v>
      </c>
      <c r="L185" s="333">
        <f t="shared" si="61"/>
        <v>100</v>
      </c>
    </row>
    <row r="186" spans="1:256" ht="16.5" customHeight="1" x14ac:dyDescent="0.25">
      <c r="A186" s="17"/>
      <c r="B186" s="222" t="s">
        <v>71</v>
      </c>
      <c r="C186" s="25" t="s">
        <v>66</v>
      </c>
      <c r="D186" s="25" t="s">
        <v>69</v>
      </c>
      <c r="E186" s="25" t="s">
        <v>23</v>
      </c>
      <c r="F186" s="25" t="s">
        <v>148</v>
      </c>
      <c r="G186" s="26" t="s">
        <v>72</v>
      </c>
      <c r="H186" s="279">
        <f>прил._5!K24</f>
        <v>85.4</v>
      </c>
      <c r="I186" s="284">
        <f>прил._5!L24</f>
        <v>85.4</v>
      </c>
      <c r="J186" s="284">
        <f>прил._5!M24</f>
        <v>100</v>
      </c>
      <c r="K186" s="279">
        <v>85.4</v>
      </c>
      <c r="L186" s="333">
        <f t="shared" si="61"/>
        <v>100</v>
      </c>
    </row>
    <row r="187" spans="1:256" ht="25.5" hidden="1" customHeight="1" x14ac:dyDescent="0.25">
      <c r="A187" s="17"/>
      <c r="B187" s="222" t="s">
        <v>191</v>
      </c>
      <c r="C187" s="25" t="s">
        <v>187</v>
      </c>
      <c r="D187" s="25" t="s">
        <v>67</v>
      </c>
      <c r="E187" s="25" t="s">
        <v>23</v>
      </c>
      <c r="F187" s="25" t="s">
        <v>134</v>
      </c>
      <c r="G187" s="26"/>
      <c r="H187" s="279" t="e">
        <f>H189+H191</f>
        <v>#REF!</v>
      </c>
      <c r="I187" s="284" t="e">
        <f t="shared" ref="I187:K187" si="76">I189+I191</f>
        <v>#REF!</v>
      </c>
      <c r="J187" s="284" t="e">
        <f t="shared" si="76"/>
        <v>#REF!</v>
      </c>
      <c r="K187" s="279" t="e">
        <f t="shared" si="76"/>
        <v>#REF!</v>
      </c>
      <c r="L187" s="333" t="e">
        <f t="shared" si="61"/>
        <v>#REF!</v>
      </c>
    </row>
    <row r="188" spans="1:256" ht="30" hidden="1" x14ac:dyDescent="0.25">
      <c r="A188" s="17"/>
      <c r="B188" s="222" t="s">
        <v>189</v>
      </c>
      <c r="C188" s="25" t="s">
        <v>187</v>
      </c>
      <c r="D188" s="25" t="s">
        <v>95</v>
      </c>
      <c r="E188" s="25" t="s">
        <v>23</v>
      </c>
      <c r="F188" s="25" t="s">
        <v>188</v>
      </c>
      <c r="G188" s="26"/>
      <c r="H188" s="279" t="e">
        <f>H189</f>
        <v>#REF!</v>
      </c>
      <c r="I188" s="284" t="e">
        <f t="shared" ref="I188:K188" si="77">I189</f>
        <v>#REF!</v>
      </c>
      <c r="J188" s="284" t="e">
        <f t="shared" si="77"/>
        <v>#REF!</v>
      </c>
      <c r="K188" s="279" t="e">
        <f t="shared" si="77"/>
        <v>#REF!</v>
      </c>
      <c r="L188" s="333" t="e">
        <f t="shared" si="61"/>
        <v>#REF!</v>
      </c>
    </row>
    <row r="189" spans="1:256" ht="32.25" hidden="1" customHeight="1" x14ac:dyDescent="0.25">
      <c r="A189" s="17"/>
      <c r="B189" s="222" t="s">
        <v>81</v>
      </c>
      <c r="C189" s="25" t="s">
        <v>187</v>
      </c>
      <c r="D189" s="25" t="s">
        <v>95</v>
      </c>
      <c r="E189" s="25" t="s">
        <v>23</v>
      </c>
      <c r="F189" s="25" t="s">
        <v>188</v>
      </c>
      <c r="G189" s="26" t="s">
        <v>82</v>
      </c>
      <c r="H189" s="279" t="e">
        <f>прил._5!#REF!</f>
        <v>#REF!</v>
      </c>
      <c r="I189" s="284" t="e">
        <f>прил._5!#REF!</f>
        <v>#REF!</v>
      </c>
      <c r="J189" s="284" t="e">
        <f>прил._5!#REF!</f>
        <v>#REF!</v>
      </c>
      <c r="K189" s="279" t="e">
        <f>прил._5!#REF!</f>
        <v>#REF!</v>
      </c>
      <c r="L189" s="333" t="e">
        <f t="shared" si="61"/>
        <v>#REF!</v>
      </c>
    </row>
    <row r="190" spans="1:256" ht="32.25" hidden="1" customHeight="1" x14ac:dyDescent="0.25">
      <c r="A190" s="17"/>
      <c r="B190" s="222" t="s">
        <v>190</v>
      </c>
      <c r="C190" s="25" t="s">
        <v>187</v>
      </c>
      <c r="D190" s="25" t="s">
        <v>89</v>
      </c>
      <c r="E190" s="25" t="s">
        <v>23</v>
      </c>
      <c r="F190" s="25" t="s">
        <v>188</v>
      </c>
      <c r="G190" s="26"/>
      <c r="H190" s="279" t="e">
        <f>H191</f>
        <v>#REF!</v>
      </c>
      <c r="I190" s="284" t="e">
        <f t="shared" ref="I190:K190" si="78">I191</f>
        <v>#REF!</v>
      </c>
      <c r="J190" s="284" t="e">
        <f t="shared" si="78"/>
        <v>#REF!</v>
      </c>
      <c r="K190" s="279" t="e">
        <f t="shared" si="78"/>
        <v>#REF!</v>
      </c>
      <c r="L190" s="333" t="e">
        <f t="shared" si="61"/>
        <v>#REF!</v>
      </c>
    </row>
    <row r="191" spans="1:256" ht="32.25" hidden="1" customHeight="1" x14ac:dyDescent="0.25">
      <c r="A191" s="17"/>
      <c r="B191" s="222" t="s">
        <v>81</v>
      </c>
      <c r="C191" s="25" t="s">
        <v>187</v>
      </c>
      <c r="D191" s="25" t="s">
        <v>89</v>
      </c>
      <c r="E191" s="25" t="s">
        <v>23</v>
      </c>
      <c r="F191" s="25" t="s">
        <v>188</v>
      </c>
      <c r="G191" s="26" t="s">
        <v>82</v>
      </c>
      <c r="H191" s="279" t="e">
        <f>прил._5!#REF!</f>
        <v>#REF!</v>
      </c>
      <c r="I191" s="284" t="e">
        <f>прил._5!#REF!</f>
        <v>#REF!</v>
      </c>
      <c r="J191" s="284" t="e">
        <f>прил._5!#REF!</f>
        <v>#REF!</v>
      </c>
      <c r="K191" s="279" t="e">
        <f>прил._5!#REF!</f>
        <v>#REF!</v>
      </c>
      <c r="L191" s="333" t="e">
        <f t="shared" si="61"/>
        <v>#REF!</v>
      </c>
    </row>
    <row r="192" spans="1:256" ht="32.25" customHeight="1" x14ac:dyDescent="0.25">
      <c r="A192" s="17"/>
      <c r="B192" s="81" t="s">
        <v>297</v>
      </c>
      <c r="C192" s="67" t="s">
        <v>292</v>
      </c>
      <c r="D192" s="67" t="s">
        <v>67</v>
      </c>
      <c r="E192" s="67" t="s">
        <v>23</v>
      </c>
      <c r="F192" s="67" t="s">
        <v>134</v>
      </c>
      <c r="G192" s="67"/>
      <c r="H192" s="280">
        <f>H193</f>
        <v>300</v>
      </c>
      <c r="I192" s="283">
        <f t="shared" ref="I192:K194" si="79">I193</f>
        <v>300</v>
      </c>
      <c r="J192" s="283">
        <f t="shared" si="79"/>
        <v>100</v>
      </c>
      <c r="K192" s="280">
        <f t="shared" si="79"/>
        <v>300</v>
      </c>
      <c r="L192" s="333">
        <f t="shared" si="61"/>
        <v>100</v>
      </c>
    </row>
    <row r="193" spans="1:17" ht="32.25" customHeight="1" x14ac:dyDescent="0.25">
      <c r="A193" s="17"/>
      <c r="B193" s="81" t="s">
        <v>178</v>
      </c>
      <c r="C193" s="212" t="s">
        <v>292</v>
      </c>
      <c r="D193" s="212" t="s">
        <v>158</v>
      </c>
      <c r="E193" s="212" t="s">
        <v>23</v>
      </c>
      <c r="F193" s="212" t="s">
        <v>134</v>
      </c>
      <c r="G193" s="212"/>
      <c r="H193" s="279">
        <f>H194</f>
        <v>300</v>
      </c>
      <c r="I193" s="284">
        <f t="shared" si="79"/>
        <v>300</v>
      </c>
      <c r="J193" s="284">
        <f t="shared" si="79"/>
        <v>100</v>
      </c>
      <c r="K193" s="279">
        <f t="shared" si="79"/>
        <v>300</v>
      </c>
      <c r="L193" s="333">
        <f t="shared" si="61"/>
        <v>100</v>
      </c>
    </row>
    <row r="194" spans="1:17" ht="32.25" customHeight="1" x14ac:dyDescent="0.25">
      <c r="A194" s="17"/>
      <c r="B194" s="81" t="s">
        <v>298</v>
      </c>
      <c r="C194" s="212" t="s">
        <v>292</v>
      </c>
      <c r="D194" s="212" t="s">
        <v>158</v>
      </c>
      <c r="E194" s="212" t="s">
        <v>23</v>
      </c>
      <c r="F194" s="212" t="s">
        <v>293</v>
      </c>
      <c r="G194" s="212"/>
      <c r="H194" s="279">
        <f>H195</f>
        <v>300</v>
      </c>
      <c r="I194" s="284">
        <f t="shared" si="79"/>
        <v>300</v>
      </c>
      <c r="J194" s="284">
        <f t="shared" si="79"/>
        <v>100</v>
      </c>
      <c r="K194" s="279">
        <f t="shared" si="79"/>
        <v>300</v>
      </c>
      <c r="L194" s="333">
        <f t="shared" si="61"/>
        <v>100</v>
      </c>
    </row>
    <row r="195" spans="1:17" ht="32.25" customHeight="1" x14ac:dyDescent="0.25">
      <c r="A195" s="17"/>
      <c r="B195" s="81" t="s">
        <v>83</v>
      </c>
      <c r="C195" s="212" t="s">
        <v>292</v>
      </c>
      <c r="D195" s="212" t="s">
        <v>158</v>
      </c>
      <c r="E195" s="212" t="s">
        <v>23</v>
      </c>
      <c r="F195" s="212" t="s">
        <v>293</v>
      </c>
      <c r="G195" s="212" t="s">
        <v>84</v>
      </c>
      <c r="H195" s="279">
        <f>прил._5!K51</f>
        <v>300</v>
      </c>
      <c r="I195" s="284">
        <f>прил._5!L51</f>
        <v>300</v>
      </c>
      <c r="J195" s="284">
        <f>прил._5!M51</f>
        <v>100</v>
      </c>
      <c r="K195" s="279">
        <v>300</v>
      </c>
      <c r="L195" s="333">
        <f t="shared" si="61"/>
        <v>100</v>
      </c>
    </row>
    <row r="196" spans="1:17" ht="32.25" customHeight="1" x14ac:dyDescent="0.25">
      <c r="A196" s="285"/>
      <c r="B196" s="80"/>
      <c r="C196" s="85"/>
      <c r="D196" s="85"/>
      <c r="E196" s="85"/>
      <c r="F196" s="85"/>
      <c r="G196" s="85"/>
      <c r="H196" s="337"/>
      <c r="K196" s="246"/>
    </row>
    <row r="197" spans="1:17" ht="32.25" customHeight="1" x14ac:dyDescent="0.3">
      <c r="A197" s="33"/>
      <c r="B197" s="356" t="s">
        <v>300</v>
      </c>
      <c r="C197" s="357"/>
      <c r="D197" s="357"/>
      <c r="E197" s="357"/>
      <c r="F197" s="357"/>
      <c r="G197" s="357"/>
      <c r="H197" s="357"/>
      <c r="K197" s="246"/>
    </row>
    <row r="198" spans="1:17" ht="32.25" customHeight="1" x14ac:dyDescent="0.25">
      <c r="A198" s="33"/>
      <c r="B198" s="27"/>
      <c r="C198" s="109"/>
      <c r="D198" s="109"/>
      <c r="E198" s="109"/>
      <c r="F198" s="109"/>
      <c r="G198" s="109"/>
      <c r="H198" s="247"/>
      <c r="K198" s="246"/>
    </row>
    <row r="199" spans="1:17" x14ac:dyDescent="0.25">
      <c r="G199" s="14"/>
      <c r="K199" s="246"/>
      <c r="O199" s="239"/>
      <c r="P199" s="239"/>
      <c r="Q199" s="239"/>
    </row>
    <row r="200" spans="1:17" x14ac:dyDescent="0.25">
      <c r="B200" s="30"/>
      <c r="C200" s="30"/>
      <c r="D200" s="30"/>
      <c r="E200" s="30"/>
      <c r="F200" s="30"/>
      <c r="G200" s="128"/>
      <c r="K200" s="246"/>
      <c r="O200" s="239"/>
      <c r="P200" s="239"/>
      <c r="Q200" s="239"/>
    </row>
    <row r="201" spans="1:17" x14ac:dyDescent="0.25">
      <c r="K201" s="246"/>
      <c r="O201" s="239"/>
      <c r="P201" s="239"/>
      <c r="Q201" s="239"/>
    </row>
    <row r="202" spans="1:17" x14ac:dyDescent="0.25">
      <c r="K202" s="246"/>
    </row>
  </sheetData>
  <mergeCells count="8">
    <mergeCell ref="C8:F8"/>
    <mergeCell ref="B197:H197"/>
    <mergeCell ref="A6:H6"/>
    <mergeCell ref="C1:H1"/>
    <mergeCell ref="C2:H2"/>
    <mergeCell ref="C3:H3"/>
    <mergeCell ref="C4:H4"/>
    <mergeCell ref="C5:H5"/>
  </mergeCells>
  <phoneticPr fontId="30" type="noConversion"/>
  <pageMargins left="0.70866141732283472" right="0.70866141732283472" top="0.23622047244094491" bottom="0.15748031496062992" header="0.23622047244094491" footer="0.19685039370078741"/>
  <pageSetup paperSize="9" scale="9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93"/>
  <sheetViews>
    <sheetView view="pageBreakPreview" zoomScaleNormal="91" zoomScaleSheetLayoutView="100" workbookViewId="0">
      <selection sqref="A1:M194"/>
    </sheetView>
  </sheetViews>
  <sheetFormatPr defaultColWidth="11.42578125" defaultRowHeight="15" x14ac:dyDescent="0.25"/>
  <cols>
    <col min="1" max="1" width="3.85546875" style="72" customWidth="1"/>
    <col min="2" max="2" width="70.42578125" style="72" customWidth="1"/>
    <col min="3" max="3" width="7" style="72" customWidth="1"/>
    <col min="4" max="4" width="4.7109375" style="72" customWidth="1"/>
    <col min="5" max="5" width="5.140625" style="72" customWidth="1"/>
    <col min="6" max="6" width="4.140625" style="72" customWidth="1"/>
    <col min="7" max="7" width="3.28515625" style="72" customWidth="1"/>
    <col min="8" max="8" width="4" style="72" customWidth="1"/>
    <col min="9" max="9" width="7.42578125" style="72" customWidth="1"/>
    <col min="10" max="10" width="4.7109375" style="110" customWidth="1"/>
    <col min="11" max="11" width="18.28515625" style="239" customWidth="1"/>
    <col min="12" max="12" width="11.28515625" style="171" customWidth="1"/>
    <col min="13" max="13" width="14.7109375" style="170" customWidth="1"/>
    <col min="14" max="14" width="9.140625" style="170" customWidth="1"/>
    <col min="15" max="15" width="14.42578125" style="72" customWidth="1"/>
    <col min="16" max="246" width="9.140625" style="72" customWidth="1"/>
    <col min="247" max="247" width="3.85546875" style="72" customWidth="1"/>
    <col min="248" max="248" width="45.28515625" style="72" customWidth="1"/>
    <col min="249" max="249" width="4.85546875" style="72" customWidth="1"/>
    <col min="250" max="251" width="3.85546875" style="72" customWidth="1"/>
    <col min="252" max="252" width="3.7109375" style="72" customWidth="1"/>
    <col min="253" max="253" width="2.5703125" style="72" customWidth="1"/>
    <col min="254" max="254" width="7.42578125" style="72" customWidth="1"/>
    <col min="255" max="255" width="4.7109375" style="72" customWidth="1"/>
    <col min="256" max="16384" width="11.42578125" style="72"/>
  </cols>
  <sheetData>
    <row r="1" spans="1:17" x14ac:dyDescent="0.25">
      <c r="B1"/>
      <c r="C1" s="361" t="s">
        <v>362</v>
      </c>
      <c r="D1" s="361"/>
      <c r="E1" s="361"/>
      <c r="F1" s="361"/>
      <c r="G1" s="361"/>
      <c r="H1" s="361"/>
      <c r="I1" s="361"/>
      <c r="J1" s="361"/>
      <c r="K1" s="361"/>
    </row>
    <row r="2" spans="1:17" x14ac:dyDescent="0.25">
      <c r="C2" s="361" t="s">
        <v>0</v>
      </c>
      <c r="D2" s="361"/>
      <c r="E2" s="361"/>
      <c r="F2" s="361"/>
      <c r="G2" s="361"/>
      <c r="H2" s="361"/>
      <c r="I2" s="361"/>
      <c r="J2" s="361"/>
      <c r="K2" s="361"/>
    </row>
    <row r="3" spans="1:17" x14ac:dyDescent="0.25">
      <c r="C3" s="361" t="s">
        <v>1</v>
      </c>
      <c r="D3" s="361"/>
      <c r="E3" s="361"/>
      <c r="F3" s="361"/>
      <c r="G3" s="361"/>
      <c r="H3" s="361"/>
      <c r="I3" s="361"/>
      <c r="J3" s="361"/>
      <c r="K3" s="361"/>
    </row>
    <row r="4" spans="1:17" x14ac:dyDescent="0.25">
      <c r="C4" s="361" t="s">
        <v>2</v>
      </c>
      <c r="D4" s="361"/>
      <c r="E4" s="361"/>
      <c r="F4" s="361"/>
      <c r="G4" s="361"/>
      <c r="H4" s="361"/>
      <c r="I4" s="361"/>
      <c r="J4" s="361"/>
      <c r="K4" s="361"/>
    </row>
    <row r="5" spans="1:17" x14ac:dyDescent="0.25">
      <c r="C5" s="294"/>
      <c r="D5" s="294"/>
      <c r="E5" s="294"/>
      <c r="F5" s="294"/>
      <c r="G5" s="294"/>
      <c r="H5" s="294"/>
      <c r="I5" s="294"/>
      <c r="J5" s="294"/>
      <c r="K5" s="294" t="s">
        <v>355</v>
      </c>
    </row>
    <row r="6" spans="1:17" ht="12.75" customHeight="1" x14ac:dyDescent="0.25">
      <c r="C6" s="361"/>
      <c r="D6" s="361"/>
      <c r="E6" s="361"/>
      <c r="F6" s="361"/>
      <c r="G6" s="361"/>
      <c r="H6" s="361"/>
      <c r="I6" s="361"/>
      <c r="J6" s="361"/>
      <c r="K6" s="361"/>
    </row>
    <row r="7" spans="1:17" x14ac:dyDescent="0.25">
      <c r="A7" s="365" t="s">
        <v>364</v>
      </c>
      <c r="B7" s="365"/>
      <c r="C7" s="365"/>
      <c r="D7" s="365"/>
      <c r="E7" s="365"/>
      <c r="F7" s="365"/>
      <c r="G7" s="365"/>
      <c r="H7" s="365"/>
      <c r="I7" s="365"/>
      <c r="J7" s="365"/>
      <c r="K7" s="365"/>
    </row>
    <row r="8" spans="1:17" ht="6" customHeight="1" x14ac:dyDescent="0.25">
      <c r="A8" s="367"/>
      <c r="B8" s="367"/>
      <c r="C8" s="367"/>
      <c r="D8" s="367"/>
      <c r="E8" s="367"/>
      <c r="F8" s="367"/>
      <c r="G8" s="367"/>
      <c r="H8" s="367"/>
      <c r="I8" s="367"/>
      <c r="J8" s="367"/>
      <c r="K8" s="367"/>
    </row>
    <row r="9" spans="1:17" ht="17.25" customHeight="1" x14ac:dyDescent="0.25">
      <c r="A9" s="125"/>
      <c r="B9" s="125"/>
      <c r="C9" s="125"/>
      <c r="D9" s="125"/>
      <c r="E9" s="125"/>
      <c r="F9" s="125"/>
      <c r="G9" s="125"/>
      <c r="H9" s="125"/>
      <c r="I9" s="125"/>
      <c r="J9" s="126"/>
      <c r="K9" s="286" t="s">
        <v>60</v>
      </c>
    </row>
    <row r="10" spans="1:17" ht="66.75" customHeight="1" x14ac:dyDescent="0.25">
      <c r="A10" s="122" t="s">
        <v>61</v>
      </c>
      <c r="B10" s="122" t="s">
        <v>4</v>
      </c>
      <c r="C10" s="123" t="s">
        <v>62</v>
      </c>
      <c r="D10" s="124" t="s">
        <v>63</v>
      </c>
      <c r="E10" s="124" t="s">
        <v>6</v>
      </c>
      <c r="F10" s="368" t="s">
        <v>32</v>
      </c>
      <c r="G10" s="369"/>
      <c r="H10" s="369"/>
      <c r="I10" s="370"/>
      <c r="J10" s="325" t="s">
        <v>33</v>
      </c>
      <c r="K10" s="345" t="s">
        <v>361</v>
      </c>
      <c r="L10" s="346" t="s">
        <v>359</v>
      </c>
      <c r="M10" s="346" t="s">
        <v>360</v>
      </c>
    </row>
    <row r="11" spans="1:17" x14ac:dyDescent="0.25">
      <c r="A11" s="36">
        <v>1</v>
      </c>
      <c r="B11" s="36">
        <v>2</v>
      </c>
      <c r="C11" s="36">
        <v>3</v>
      </c>
      <c r="D11" s="36">
        <v>4</v>
      </c>
      <c r="E11" s="36">
        <v>5</v>
      </c>
      <c r="F11" s="371">
        <v>6</v>
      </c>
      <c r="G11" s="372"/>
      <c r="H11" s="372"/>
      <c r="I11" s="373"/>
      <c r="J11" s="111">
        <v>7</v>
      </c>
      <c r="K11" s="233">
        <v>8</v>
      </c>
      <c r="L11" s="347">
        <v>9</v>
      </c>
      <c r="M11" s="347">
        <v>10</v>
      </c>
    </row>
    <row r="12" spans="1:17" x14ac:dyDescent="0.25">
      <c r="A12" s="36"/>
      <c r="B12" s="74" t="s">
        <v>64</v>
      </c>
      <c r="C12" s="66"/>
      <c r="D12" s="66"/>
      <c r="E12" s="66"/>
      <c r="F12" s="362"/>
      <c r="G12" s="363"/>
      <c r="H12" s="363"/>
      <c r="I12" s="364"/>
      <c r="J12" s="105"/>
      <c r="K12" s="230">
        <f>K25+K13</f>
        <v>38593.300000000003</v>
      </c>
      <c r="L12" s="230">
        <f>L25+L13</f>
        <v>36910.5</v>
      </c>
      <c r="M12" s="344">
        <f>L12*100/K12</f>
        <v>95.639657660785673</v>
      </c>
      <c r="N12" s="173"/>
      <c r="O12" s="73"/>
      <c r="Q12" s="73"/>
    </row>
    <row r="13" spans="1:17" x14ac:dyDescent="0.25">
      <c r="A13" s="66">
        <v>1</v>
      </c>
      <c r="B13" s="65" t="s">
        <v>125</v>
      </c>
      <c r="C13" s="66">
        <v>991</v>
      </c>
      <c r="D13" s="67"/>
      <c r="E13" s="67"/>
      <c r="F13" s="102"/>
      <c r="G13" s="103"/>
      <c r="H13" s="103"/>
      <c r="I13" s="104"/>
      <c r="J13" s="67"/>
      <c r="K13" s="230">
        <f>K20+K19</f>
        <v>95.4</v>
      </c>
      <c r="L13" s="230">
        <f>L20+L19</f>
        <v>85.4</v>
      </c>
      <c r="M13" s="344">
        <f t="shared" ref="M13:M76" si="0">L13*100/K13</f>
        <v>89.51781970649894</v>
      </c>
    </row>
    <row r="14" spans="1:17" x14ac:dyDescent="0.25">
      <c r="A14" s="66"/>
      <c r="B14" s="65" t="s">
        <v>7</v>
      </c>
      <c r="C14" s="66">
        <v>991</v>
      </c>
      <c r="D14" s="67" t="s">
        <v>22</v>
      </c>
      <c r="E14" s="67" t="s">
        <v>23</v>
      </c>
      <c r="F14" s="102"/>
      <c r="G14" s="103"/>
      <c r="H14" s="103"/>
      <c r="I14" s="104"/>
      <c r="J14" s="67"/>
      <c r="K14" s="230">
        <f>K13</f>
        <v>95.4</v>
      </c>
      <c r="L14" s="230">
        <f>L13</f>
        <v>85.4</v>
      </c>
      <c r="M14" s="344">
        <f t="shared" si="0"/>
        <v>89.51781970649894</v>
      </c>
    </row>
    <row r="15" spans="1:17" ht="47.25" x14ac:dyDescent="0.25">
      <c r="A15" s="66"/>
      <c r="B15" s="258" t="s">
        <v>182</v>
      </c>
      <c r="C15" s="66">
        <v>991</v>
      </c>
      <c r="D15" s="67" t="s">
        <v>22</v>
      </c>
      <c r="E15" s="68" t="s">
        <v>26</v>
      </c>
      <c r="F15" s="102"/>
      <c r="G15" s="76"/>
      <c r="H15" s="76"/>
      <c r="I15" s="77"/>
      <c r="J15" s="70"/>
      <c r="K15" s="230">
        <f>K19</f>
        <v>10</v>
      </c>
      <c r="L15" s="230">
        <f>L19</f>
        <v>0</v>
      </c>
      <c r="M15" s="344">
        <f t="shared" si="0"/>
        <v>0</v>
      </c>
      <c r="N15" s="172"/>
    </row>
    <row r="16" spans="1:17" ht="42.75" customHeight="1" x14ac:dyDescent="0.25">
      <c r="A16" s="36"/>
      <c r="B16" s="162" t="s">
        <v>183</v>
      </c>
      <c r="C16" s="36">
        <v>991</v>
      </c>
      <c r="D16" s="37" t="s">
        <v>22</v>
      </c>
      <c r="E16" s="38" t="s">
        <v>26</v>
      </c>
      <c r="F16" s="38" t="s">
        <v>181</v>
      </c>
      <c r="G16" s="161" t="s">
        <v>67</v>
      </c>
      <c r="H16" s="39" t="s">
        <v>23</v>
      </c>
      <c r="I16" s="40" t="s">
        <v>134</v>
      </c>
      <c r="J16" s="40"/>
      <c r="K16" s="223">
        <f>K19</f>
        <v>10</v>
      </c>
      <c r="L16" s="223">
        <f>L19</f>
        <v>0</v>
      </c>
      <c r="M16" s="344">
        <f t="shared" si="0"/>
        <v>0</v>
      </c>
      <c r="O16" s="73"/>
    </row>
    <row r="17" spans="1:17" ht="15.75" x14ac:dyDescent="0.25">
      <c r="A17" s="36"/>
      <c r="B17" s="162" t="s">
        <v>184</v>
      </c>
      <c r="C17" s="36">
        <v>991</v>
      </c>
      <c r="D17" s="37" t="s">
        <v>22</v>
      </c>
      <c r="E17" s="38" t="s">
        <v>26</v>
      </c>
      <c r="F17" s="38" t="s">
        <v>181</v>
      </c>
      <c r="G17" s="161" t="s">
        <v>69</v>
      </c>
      <c r="H17" s="39" t="s">
        <v>23</v>
      </c>
      <c r="I17" s="212" t="s">
        <v>134</v>
      </c>
      <c r="J17" s="40"/>
      <c r="K17" s="223">
        <f>K19</f>
        <v>10</v>
      </c>
      <c r="L17" s="223">
        <f>L19</f>
        <v>0</v>
      </c>
      <c r="M17" s="344">
        <f t="shared" si="0"/>
        <v>0</v>
      </c>
      <c r="N17" s="172"/>
      <c r="P17" s="73"/>
    </row>
    <row r="18" spans="1:17" ht="15.75" x14ac:dyDescent="0.25">
      <c r="A18" s="66"/>
      <c r="B18" s="162" t="s">
        <v>185</v>
      </c>
      <c r="C18" s="36">
        <v>991</v>
      </c>
      <c r="D18" s="37" t="s">
        <v>22</v>
      </c>
      <c r="E18" s="37" t="s">
        <v>26</v>
      </c>
      <c r="F18" s="142" t="s">
        <v>181</v>
      </c>
      <c r="G18" s="160" t="s">
        <v>69</v>
      </c>
      <c r="H18" s="160" t="s">
        <v>23</v>
      </c>
      <c r="I18" s="144" t="s">
        <v>134</v>
      </c>
      <c r="J18" s="37"/>
      <c r="K18" s="223">
        <f>K19</f>
        <v>10</v>
      </c>
      <c r="L18" s="223">
        <f>L19</f>
        <v>0</v>
      </c>
      <c r="M18" s="344">
        <f t="shared" si="0"/>
        <v>0</v>
      </c>
    </row>
    <row r="19" spans="1:17" ht="31.5" x14ac:dyDescent="0.25">
      <c r="A19" s="66"/>
      <c r="B19" s="202" t="s">
        <v>186</v>
      </c>
      <c r="C19" s="36">
        <v>991</v>
      </c>
      <c r="D19" s="37" t="s">
        <v>22</v>
      </c>
      <c r="E19" s="37" t="s">
        <v>26</v>
      </c>
      <c r="F19" s="142" t="s">
        <v>181</v>
      </c>
      <c r="G19" s="160" t="s">
        <v>69</v>
      </c>
      <c r="H19" s="160" t="s">
        <v>23</v>
      </c>
      <c r="I19" s="144" t="s">
        <v>148</v>
      </c>
      <c r="J19" s="37" t="s">
        <v>82</v>
      </c>
      <c r="K19" s="223">
        <v>10</v>
      </c>
      <c r="L19" s="223"/>
      <c r="M19" s="344">
        <f t="shared" si="0"/>
        <v>0</v>
      </c>
    </row>
    <row r="20" spans="1:17" ht="20.25" customHeight="1" x14ac:dyDescent="0.25">
      <c r="A20" s="66"/>
      <c r="B20" s="65" t="s">
        <v>7</v>
      </c>
      <c r="C20" s="66">
        <v>991</v>
      </c>
      <c r="D20" s="67" t="s">
        <v>22</v>
      </c>
      <c r="E20" s="67" t="s">
        <v>28</v>
      </c>
      <c r="F20" s="102"/>
      <c r="G20" s="103"/>
      <c r="H20" s="103"/>
      <c r="I20" s="104"/>
      <c r="J20" s="67"/>
      <c r="K20" s="230">
        <f>K24</f>
        <v>85.4</v>
      </c>
      <c r="L20" s="230">
        <f>L24</f>
        <v>85.4</v>
      </c>
      <c r="M20" s="344">
        <f t="shared" si="0"/>
        <v>100</v>
      </c>
    </row>
    <row r="21" spans="1:17" ht="42.75" customHeight="1" x14ac:dyDescent="0.25">
      <c r="A21" s="36"/>
      <c r="B21" s="75" t="s">
        <v>65</v>
      </c>
      <c r="C21" s="36">
        <v>991</v>
      </c>
      <c r="D21" s="37" t="s">
        <v>22</v>
      </c>
      <c r="E21" s="38" t="s">
        <v>28</v>
      </c>
      <c r="F21" s="38" t="s">
        <v>66</v>
      </c>
      <c r="G21" s="39" t="s">
        <v>67</v>
      </c>
      <c r="H21" s="39" t="s">
        <v>23</v>
      </c>
      <c r="I21" s="40" t="s">
        <v>134</v>
      </c>
      <c r="J21" s="40"/>
      <c r="K21" s="223">
        <f>K24</f>
        <v>85.4</v>
      </c>
      <c r="L21" s="223">
        <f>L24</f>
        <v>85.4</v>
      </c>
      <c r="M21" s="344">
        <f t="shared" si="0"/>
        <v>100</v>
      </c>
      <c r="O21" s="73"/>
    </row>
    <row r="22" spans="1:17" x14ac:dyDescent="0.25">
      <c r="A22" s="36"/>
      <c r="B22" s="75" t="s">
        <v>54</v>
      </c>
      <c r="C22" s="36">
        <v>991</v>
      </c>
      <c r="D22" s="37" t="s">
        <v>22</v>
      </c>
      <c r="E22" s="38" t="s">
        <v>28</v>
      </c>
      <c r="F22" s="38" t="s">
        <v>66</v>
      </c>
      <c r="G22" s="39" t="s">
        <v>69</v>
      </c>
      <c r="H22" s="39" t="s">
        <v>23</v>
      </c>
      <c r="I22" s="40" t="s">
        <v>134</v>
      </c>
      <c r="J22" s="40"/>
      <c r="K22" s="223">
        <f>K24</f>
        <v>85.4</v>
      </c>
      <c r="L22" s="223">
        <f>L24</f>
        <v>85.4</v>
      </c>
      <c r="M22" s="344">
        <f t="shared" si="0"/>
        <v>100</v>
      </c>
      <c r="N22" s="172"/>
      <c r="P22" s="73"/>
    </row>
    <row r="23" spans="1:17" ht="30" customHeight="1" x14ac:dyDescent="0.25">
      <c r="A23" s="36"/>
      <c r="B23" s="78" t="s">
        <v>70</v>
      </c>
      <c r="C23" s="36">
        <v>991</v>
      </c>
      <c r="D23" s="37" t="s">
        <v>22</v>
      </c>
      <c r="E23" s="38" t="s">
        <v>28</v>
      </c>
      <c r="F23" s="38" t="s">
        <v>66</v>
      </c>
      <c r="G23" s="39" t="s">
        <v>69</v>
      </c>
      <c r="H23" s="39" t="s">
        <v>23</v>
      </c>
      <c r="I23" s="40" t="s">
        <v>148</v>
      </c>
      <c r="J23" s="40"/>
      <c r="K23" s="223">
        <f>K24</f>
        <v>85.4</v>
      </c>
      <c r="L23" s="223">
        <f>L24</f>
        <v>85.4</v>
      </c>
      <c r="M23" s="344">
        <f t="shared" si="0"/>
        <v>100</v>
      </c>
      <c r="O23" s="73"/>
      <c r="P23" s="73"/>
    </row>
    <row r="24" spans="1:17" ht="21" customHeight="1" x14ac:dyDescent="0.25">
      <c r="A24" s="36"/>
      <c r="B24" s="75" t="s">
        <v>71</v>
      </c>
      <c r="C24" s="233">
        <v>991</v>
      </c>
      <c r="D24" s="234" t="s">
        <v>22</v>
      </c>
      <c r="E24" s="235" t="s">
        <v>28</v>
      </c>
      <c r="F24" s="235" t="s">
        <v>66</v>
      </c>
      <c r="G24" s="228" t="s">
        <v>69</v>
      </c>
      <c r="H24" s="228" t="s">
        <v>23</v>
      </c>
      <c r="I24" s="236" t="s">
        <v>148</v>
      </c>
      <c r="J24" s="236" t="s">
        <v>72</v>
      </c>
      <c r="K24" s="223">
        <f>70+15.4</f>
        <v>85.4</v>
      </c>
      <c r="L24" s="223">
        <f>70+15.4</f>
        <v>85.4</v>
      </c>
      <c r="M24" s="344">
        <f t="shared" si="0"/>
        <v>100</v>
      </c>
      <c r="N24" s="172"/>
      <c r="O24" s="73"/>
    </row>
    <row r="25" spans="1:17" ht="36.75" customHeight="1" x14ac:dyDescent="0.25">
      <c r="A25" s="66">
        <v>2</v>
      </c>
      <c r="B25" s="79" t="s">
        <v>73</v>
      </c>
      <c r="C25" s="66">
        <v>992</v>
      </c>
      <c r="D25" s="64"/>
      <c r="E25" s="64"/>
      <c r="F25" s="38"/>
      <c r="G25" s="39"/>
      <c r="H25" s="39"/>
      <c r="I25" s="40"/>
      <c r="J25" s="66"/>
      <c r="K25" s="230">
        <f>K26+K73+K80+K98+K122+K143+K149+K163+K174+K180+K186</f>
        <v>38497.9</v>
      </c>
      <c r="L25" s="230">
        <f>L26+L73+L80+L98+L122+L143+L149+L163+L174+L180+L186</f>
        <v>36825.1</v>
      </c>
      <c r="M25" s="344">
        <f t="shared" si="0"/>
        <v>95.654827925679058</v>
      </c>
      <c r="N25" s="172"/>
      <c r="O25" s="73"/>
      <c r="P25" s="73"/>
      <c r="Q25" s="73"/>
    </row>
    <row r="26" spans="1:17" s="71" customFormat="1" x14ac:dyDescent="0.25">
      <c r="A26" s="66"/>
      <c r="B26" s="79" t="s">
        <v>7</v>
      </c>
      <c r="C26" s="66">
        <v>992</v>
      </c>
      <c r="D26" s="67" t="s">
        <v>22</v>
      </c>
      <c r="E26" s="67" t="s">
        <v>23</v>
      </c>
      <c r="F26" s="68"/>
      <c r="G26" s="69"/>
      <c r="H26" s="69"/>
      <c r="I26" s="70"/>
      <c r="J26" s="67"/>
      <c r="K26" s="230">
        <f>K31+K32+K51+K56+K57</f>
        <v>10786.400000000001</v>
      </c>
      <c r="L26" s="230">
        <f>L31+L32+L51+L56+L57</f>
        <v>10248.299999999999</v>
      </c>
      <c r="M26" s="344">
        <f t="shared" si="0"/>
        <v>95.011310539197481</v>
      </c>
      <c r="N26" s="174"/>
    </row>
    <row r="27" spans="1:17" s="71" customFormat="1" ht="51" customHeight="1" x14ac:dyDescent="0.25">
      <c r="A27" s="66"/>
      <c r="B27" s="259" t="s">
        <v>37</v>
      </c>
      <c r="C27" s="36">
        <v>992</v>
      </c>
      <c r="D27" s="212" t="s">
        <v>22</v>
      </c>
      <c r="E27" s="212" t="s">
        <v>24</v>
      </c>
      <c r="F27" s="38"/>
      <c r="G27" s="39"/>
      <c r="H27" s="39"/>
      <c r="I27" s="40"/>
      <c r="J27" s="212"/>
      <c r="K27" s="223">
        <f>K31</f>
        <v>675.2</v>
      </c>
      <c r="L27" s="223">
        <f>L31</f>
        <v>673.9</v>
      </c>
      <c r="M27" s="344">
        <f t="shared" si="0"/>
        <v>99.807464454976298</v>
      </c>
      <c r="N27" s="174"/>
    </row>
    <row r="28" spans="1:17" s="71" customFormat="1" x14ac:dyDescent="0.25">
      <c r="A28" s="66"/>
      <c r="B28" s="75" t="s">
        <v>74</v>
      </c>
      <c r="C28" s="36">
        <v>992</v>
      </c>
      <c r="D28" s="37" t="s">
        <v>22</v>
      </c>
      <c r="E28" s="37" t="s">
        <v>24</v>
      </c>
      <c r="F28" s="38" t="s">
        <v>75</v>
      </c>
      <c r="G28" s="39" t="s">
        <v>67</v>
      </c>
      <c r="H28" s="39" t="s">
        <v>23</v>
      </c>
      <c r="I28" s="40" t="s">
        <v>134</v>
      </c>
      <c r="J28" s="37"/>
      <c r="K28" s="223">
        <f>K31</f>
        <v>675.2</v>
      </c>
      <c r="L28" s="223">
        <f>L31</f>
        <v>673.9</v>
      </c>
      <c r="M28" s="344">
        <f t="shared" si="0"/>
        <v>99.807464454976298</v>
      </c>
      <c r="N28" s="174"/>
      <c r="O28" s="86"/>
    </row>
    <row r="29" spans="1:17" s="71" customFormat="1" x14ac:dyDescent="0.25">
      <c r="A29" s="66"/>
      <c r="B29" s="75" t="s">
        <v>52</v>
      </c>
      <c r="C29" s="36">
        <v>992</v>
      </c>
      <c r="D29" s="37" t="s">
        <v>22</v>
      </c>
      <c r="E29" s="37" t="s">
        <v>24</v>
      </c>
      <c r="F29" s="38" t="s">
        <v>75</v>
      </c>
      <c r="G29" s="39" t="s">
        <v>76</v>
      </c>
      <c r="H29" s="39" t="s">
        <v>23</v>
      </c>
      <c r="I29" s="40" t="s">
        <v>134</v>
      </c>
      <c r="J29" s="37"/>
      <c r="K29" s="223">
        <f>K31</f>
        <v>675.2</v>
      </c>
      <c r="L29" s="223">
        <f>L31</f>
        <v>673.9</v>
      </c>
      <c r="M29" s="344">
        <f t="shared" si="0"/>
        <v>99.807464454976298</v>
      </c>
      <c r="N29" s="174"/>
      <c r="O29" s="86"/>
    </row>
    <row r="30" spans="1:17" s="71" customFormat="1" x14ac:dyDescent="0.25">
      <c r="A30" s="66"/>
      <c r="B30" s="75" t="s">
        <v>70</v>
      </c>
      <c r="C30" s="36">
        <v>992</v>
      </c>
      <c r="D30" s="37" t="s">
        <v>22</v>
      </c>
      <c r="E30" s="37" t="s">
        <v>24</v>
      </c>
      <c r="F30" s="38" t="s">
        <v>75</v>
      </c>
      <c r="G30" s="39" t="s">
        <v>76</v>
      </c>
      <c r="H30" s="39" t="s">
        <v>23</v>
      </c>
      <c r="I30" s="40" t="s">
        <v>148</v>
      </c>
      <c r="J30" s="37"/>
      <c r="K30" s="223">
        <f>K31</f>
        <v>675.2</v>
      </c>
      <c r="L30" s="223">
        <f>L31</f>
        <v>673.9</v>
      </c>
      <c r="M30" s="344">
        <f t="shared" si="0"/>
        <v>99.807464454976298</v>
      </c>
      <c r="N30" s="174"/>
    </row>
    <row r="31" spans="1:17" s="71" customFormat="1" ht="75" customHeight="1" x14ac:dyDescent="0.25">
      <c r="A31" s="66"/>
      <c r="B31" s="75" t="s">
        <v>77</v>
      </c>
      <c r="C31" s="36">
        <v>992</v>
      </c>
      <c r="D31" s="37" t="s">
        <v>22</v>
      </c>
      <c r="E31" s="37" t="s">
        <v>24</v>
      </c>
      <c r="F31" s="38" t="s">
        <v>75</v>
      </c>
      <c r="G31" s="39" t="s">
        <v>76</v>
      </c>
      <c r="H31" s="39" t="s">
        <v>23</v>
      </c>
      <c r="I31" s="40" t="s">
        <v>148</v>
      </c>
      <c r="J31" s="37" t="s">
        <v>78</v>
      </c>
      <c r="K31" s="223">
        <f>853.1-180.9+3</f>
        <v>675.2</v>
      </c>
      <c r="L31" s="223">
        <v>673.9</v>
      </c>
      <c r="M31" s="344">
        <f t="shared" si="0"/>
        <v>99.807464454976298</v>
      </c>
      <c r="N31" s="174"/>
      <c r="O31" s="86"/>
    </row>
    <row r="32" spans="1:17" s="71" customFormat="1" ht="57.75" customHeight="1" x14ac:dyDescent="0.25">
      <c r="A32" s="66"/>
      <c r="B32" s="259" t="s">
        <v>79</v>
      </c>
      <c r="C32" s="36">
        <v>992</v>
      </c>
      <c r="D32" s="212" t="s">
        <v>22</v>
      </c>
      <c r="E32" s="212" t="s">
        <v>25</v>
      </c>
      <c r="F32" s="38"/>
      <c r="G32" s="39"/>
      <c r="H32" s="39"/>
      <c r="I32" s="40"/>
      <c r="J32" s="212"/>
      <c r="K32" s="223">
        <f>K36+K37+K38+K41+K42</f>
        <v>5651.7000000000007</v>
      </c>
      <c r="L32" s="223">
        <f>L36+L37+L38+L41+L42</f>
        <v>5330.6</v>
      </c>
      <c r="M32" s="344">
        <f t="shared" si="0"/>
        <v>94.318523630058195</v>
      </c>
      <c r="N32" s="174"/>
    </row>
    <row r="33" spans="1:14" s="71" customFormat="1" x14ac:dyDescent="0.25">
      <c r="A33" s="66"/>
      <c r="B33" s="75" t="s">
        <v>172</v>
      </c>
      <c r="C33" s="36">
        <v>992</v>
      </c>
      <c r="D33" s="37" t="s">
        <v>22</v>
      </c>
      <c r="E33" s="37" t="s">
        <v>25</v>
      </c>
      <c r="F33" s="38" t="s">
        <v>80</v>
      </c>
      <c r="G33" s="39" t="s">
        <v>67</v>
      </c>
      <c r="H33" s="39" t="s">
        <v>23</v>
      </c>
      <c r="I33" s="40" t="s">
        <v>134</v>
      </c>
      <c r="J33" s="37"/>
      <c r="K33" s="223">
        <f>K34+K39+K42</f>
        <v>5651.7000000000007</v>
      </c>
      <c r="L33" s="223">
        <f>L34+L39+L42</f>
        <v>5330.6</v>
      </c>
      <c r="M33" s="344">
        <f t="shared" si="0"/>
        <v>94.318523630058195</v>
      </c>
      <c r="N33" s="174"/>
    </row>
    <row r="34" spans="1:14" x14ac:dyDescent="0.25">
      <c r="A34" s="34"/>
      <c r="B34" s="75" t="s">
        <v>172</v>
      </c>
      <c r="C34" s="36">
        <v>992</v>
      </c>
      <c r="D34" s="37" t="s">
        <v>22</v>
      </c>
      <c r="E34" s="37" t="s">
        <v>25</v>
      </c>
      <c r="F34" s="38" t="s">
        <v>80</v>
      </c>
      <c r="G34" s="39" t="s">
        <v>76</v>
      </c>
      <c r="H34" s="39" t="s">
        <v>23</v>
      </c>
      <c r="I34" s="40" t="s">
        <v>134</v>
      </c>
      <c r="J34" s="37"/>
      <c r="K34" s="223">
        <f>K35</f>
        <v>5576.1</v>
      </c>
      <c r="L34" s="223">
        <f>L35</f>
        <v>5255</v>
      </c>
      <c r="M34" s="344">
        <f t="shared" si="0"/>
        <v>94.241494951668727</v>
      </c>
    </row>
    <row r="35" spans="1:14" x14ac:dyDescent="0.25">
      <c r="A35" s="34"/>
      <c r="B35" s="75" t="s">
        <v>70</v>
      </c>
      <c r="C35" s="36">
        <v>992</v>
      </c>
      <c r="D35" s="37" t="s">
        <v>22</v>
      </c>
      <c r="E35" s="37" t="s">
        <v>25</v>
      </c>
      <c r="F35" s="38" t="s">
        <v>80</v>
      </c>
      <c r="G35" s="39" t="s">
        <v>76</v>
      </c>
      <c r="H35" s="39" t="s">
        <v>23</v>
      </c>
      <c r="I35" s="40" t="s">
        <v>148</v>
      </c>
      <c r="J35" s="37"/>
      <c r="K35" s="223">
        <f>K36+K37+K38</f>
        <v>5576.1</v>
      </c>
      <c r="L35" s="223">
        <f>L36+L37+L38</f>
        <v>5255</v>
      </c>
      <c r="M35" s="344">
        <f t="shared" si="0"/>
        <v>94.241494951668727</v>
      </c>
    </row>
    <row r="36" spans="1:14" ht="76.5" customHeight="1" x14ac:dyDescent="0.25">
      <c r="A36" s="34"/>
      <c r="B36" s="75" t="s">
        <v>77</v>
      </c>
      <c r="C36" s="36">
        <v>992</v>
      </c>
      <c r="D36" s="37" t="s">
        <v>22</v>
      </c>
      <c r="E36" s="37" t="s">
        <v>25</v>
      </c>
      <c r="F36" s="38" t="s">
        <v>80</v>
      </c>
      <c r="G36" s="39" t="s">
        <v>76</v>
      </c>
      <c r="H36" s="39" t="s">
        <v>23</v>
      </c>
      <c r="I36" s="40" t="s">
        <v>148</v>
      </c>
      <c r="J36" s="37" t="s">
        <v>78</v>
      </c>
      <c r="K36" s="223">
        <f>3427.5+500</f>
        <v>3927.5</v>
      </c>
      <c r="L36" s="223">
        <v>3912.9</v>
      </c>
      <c r="M36" s="344">
        <f t="shared" si="0"/>
        <v>99.628262253341816</v>
      </c>
    </row>
    <row r="37" spans="1:14" ht="28.5" customHeight="1" x14ac:dyDescent="0.25">
      <c r="A37" s="34"/>
      <c r="B37" s="75" t="s">
        <v>81</v>
      </c>
      <c r="C37" s="36">
        <v>992</v>
      </c>
      <c r="D37" s="37" t="s">
        <v>22</v>
      </c>
      <c r="E37" s="37" t="s">
        <v>25</v>
      </c>
      <c r="F37" s="38" t="s">
        <v>80</v>
      </c>
      <c r="G37" s="39" t="s">
        <v>76</v>
      </c>
      <c r="H37" s="39" t="s">
        <v>23</v>
      </c>
      <c r="I37" s="40" t="s">
        <v>148</v>
      </c>
      <c r="J37" s="37" t="s">
        <v>82</v>
      </c>
      <c r="K37" s="223">
        <f>1351.5+280</f>
        <v>1631.5</v>
      </c>
      <c r="L37" s="223">
        <v>1327.8</v>
      </c>
      <c r="M37" s="344">
        <f t="shared" si="0"/>
        <v>81.385228317499241</v>
      </c>
    </row>
    <row r="38" spans="1:14" ht="16.5" customHeight="1" x14ac:dyDescent="0.25">
      <c r="A38" s="260"/>
      <c r="B38" s="19" t="s">
        <v>83</v>
      </c>
      <c r="C38" s="148">
        <v>992</v>
      </c>
      <c r="D38" s="25" t="s">
        <v>22</v>
      </c>
      <c r="E38" s="25" t="s">
        <v>25</v>
      </c>
      <c r="F38" s="137" t="s">
        <v>80</v>
      </c>
      <c r="G38" s="139" t="s">
        <v>76</v>
      </c>
      <c r="H38" s="139" t="s">
        <v>23</v>
      </c>
      <c r="I38" s="26" t="s">
        <v>148</v>
      </c>
      <c r="J38" s="25" t="s">
        <v>84</v>
      </c>
      <c r="K38" s="223">
        <v>17.100000000000001</v>
      </c>
      <c r="L38" s="223">
        <v>14.3</v>
      </c>
      <c r="M38" s="344">
        <f t="shared" si="0"/>
        <v>83.625730994152036</v>
      </c>
    </row>
    <row r="39" spans="1:14" x14ac:dyDescent="0.25">
      <c r="A39" s="34"/>
      <c r="B39" s="75" t="s">
        <v>57</v>
      </c>
      <c r="C39" s="36">
        <v>992</v>
      </c>
      <c r="D39" s="37" t="s">
        <v>22</v>
      </c>
      <c r="E39" s="37" t="s">
        <v>25</v>
      </c>
      <c r="F39" s="38" t="s">
        <v>80</v>
      </c>
      <c r="G39" s="39" t="s">
        <v>69</v>
      </c>
      <c r="H39" s="39" t="s">
        <v>23</v>
      </c>
      <c r="I39" s="40" t="s">
        <v>134</v>
      </c>
      <c r="J39" s="37"/>
      <c r="K39" s="223">
        <f>K40</f>
        <v>3.8</v>
      </c>
      <c r="L39" s="223">
        <f>L40</f>
        <v>3.8</v>
      </c>
      <c r="M39" s="344">
        <f t="shared" si="0"/>
        <v>100</v>
      </c>
    </row>
    <row r="40" spans="1:14" ht="30" x14ac:dyDescent="0.25">
      <c r="A40" s="34"/>
      <c r="B40" s="75" t="s">
        <v>85</v>
      </c>
      <c r="C40" s="36">
        <v>992</v>
      </c>
      <c r="D40" s="37" t="s">
        <v>22</v>
      </c>
      <c r="E40" s="37" t="s">
        <v>25</v>
      </c>
      <c r="F40" s="38" t="s">
        <v>80</v>
      </c>
      <c r="G40" s="39" t="s">
        <v>69</v>
      </c>
      <c r="H40" s="39" t="s">
        <v>23</v>
      </c>
      <c r="I40" s="40" t="s">
        <v>149</v>
      </c>
      <c r="J40" s="37"/>
      <c r="K40" s="223">
        <f>K41</f>
        <v>3.8</v>
      </c>
      <c r="L40" s="223">
        <f>L41</f>
        <v>3.8</v>
      </c>
      <c r="M40" s="344">
        <f t="shared" si="0"/>
        <v>100</v>
      </c>
    </row>
    <row r="41" spans="1:14" ht="44.25" customHeight="1" x14ac:dyDescent="0.25">
      <c r="A41" s="145"/>
      <c r="B41" s="82" t="s">
        <v>81</v>
      </c>
      <c r="C41" s="146">
        <v>992</v>
      </c>
      <c r="D41" s="166" t="s">
        <v>22</v>
      </c>
      <c r="E41" s="166" t="s">
        <v>25</v>
      </c>
      <c r="F41" s="241" t="s">
        <v>80</v>
      </c>
      <c r="G41" s="242" t="s">
        <v>69</v>
      </c>
      <c r="H41" s="242" t="s">
        <v>23</v>
      </c>
      <c r="I41" s="186" t="s">
        <v>149</v>
      </c>
      <c r="J41" s="166" t="s">
        <v>82</v>
      </c>
      <c r="K41" s="281">
        <v>3.8</v>
      </c>
      <c r="L41" s="281">
        <v>3.8</v>
      </c>
      <c r="M41" s="344">
        <f t="shared" si="0"/>
        <v>100</v>
      </c>
    </row>
    <row r="42" spans="1:14" x14ac:dyDescent="0.25">
      <c r="A42" s="34"/>
      <c r="B42" s="81" t="s">
        <v>233</v>
      </c>
      <c r="C42" s="36">
        <v>992</v>
      </c>
      <c r="D42" s="212" t="s">
        <v>22</v>
      </c>
      <c r="E42" s="212" t="s">
        <v>25</v>
      </c>
      <c r="F42" s="241" t="s">
        <v>80</v>
      </c>
      <c r="G42" s="242" t="s">
        <v>158</v>
      </c>
      <c r="H42" s="242" t="s">
        <v>23</v>
      </c>
      <c r="I42" s="186" t="s">
        <v>134</v>
      </c>
      <c r="J42" s="212"/>
      <c r="K42" s="223">
        <f>K43+K45</f>
        <v>71.8</v>
      </c>
      <c r="L42" s="223">
        <f>L43+L45</f>
        <v>71.8</v>
      </c>
      <c r="M42" s="344">
        <f t="shared" si="0"/>
        <v>100</v>
      </c>
    </row>
    <row r="43" spans="1:14" ht="45" x14ac:dyDescent="0.25">
      <c r="A43" s="34"/>
      <c r="B43" s="81" t="s">
        <v>234</v>
      </c>
      <c r="C43" s="36">
        <v>992</v>
      </c>
      <c r="D43" s="212" t="s">
        <v>22</v>
      </c>
      <c r="E43" s="212" t="s">
        <v>25</v>
      </c>
      <c r="F43" s="241" t="s">
        <v>80</v>
      </c>
      <c r="G43" s="242" t="s">
        <v>158</v>
      </c>
      <c r="H43" s="242" t="s">
        <v>23</v>
      </c>
      <c r="I43" s="186" t="s">
        <v>235</v>
      </c>
      <c r="J43" s="212"/>
      <c r="K43" s="223">
        <f>K44</f>
        <v>40.200000000000003</v>
      </c>
      <c r="L43" s="223">
        <f>L44</f>
        <v>40.200000000000003</v>
      </c>
      <c r="M43" s="344">
        <f t="shared" si="0"/>
        <v>100</v>
      </c>
    </row>
    <row r="44" spans="1:14" x14ac:dyDescent="0.25">
      <c r="A44" s="34"/>
      <c r="B44" s="81" t="s">
        <v>71</v>
      </c>
      <c r="C44" s="36">
        <v>992</v>
      </c>
      <c r="D44" s="212" t="s">
        <v>22</v>
      </c>
      <c r="E44" s="212" t="s">
        <v>25</v>
      </c>
      <c r="F44" s="241" t="s">
        <v>80</v>
      </c>
      <c r="G44" s="242" t="s">
        <v>158</v>
      </c>
      <c r="H44" s="242" t="s">
        <v>23</v>
      </c>
      <c r="I44" s="186" t="s">
        <v>235</v>
      </c>
      <c r="J44" s="212" t="s">
        <v>72</v>
      </c>
      <c r="K44" s="223">
        <f>27.5+12.7</f>
        <v>40.200000000000003</v>
      </c>
      <c r="L44" s="223">
        <f>27.5+12.7</f>
        <v>40.200000000000003</v>
      </c>
      <c r="M44" s="344">
        <f t="shared" si="0"/>
        <v>100</v>
      </c>
    </row>
    <row r="45" spans="1:14" ht="30" x14ac:dyDescent="0.25">
      <c r="A45" s="34"/>
      <c r="B45" s="81" t="s">
        <v>236</v>
      </c>
      <c r="C45" s="36">
        <v>992</v>
      </c>
      <c r="D45" s="212" t="s">
        <v>22</v>
      </c>
      <c r="E45" s="212" t="s">
        <v>25</v>
      </c>
      <c r="F45" s="241" t="s">
        <v>80</v>
      </c>
      <c r="G45" s="242" t="s">
        <v>158</v>
      </c>
      <c r="H45" s="242" t="s">
        <v>23</v>
      </c>
      <c r="I45" s="186" t="s">
        <v>238</v>
      </c>
      <c r="J45" s="212"/>
      <c r="K45" s="223">
        <f>K46</f>
        <v>31.599999999999998</v>
      </c>
      <c r="L45" s="223">
        <f>L46</f>
        <v>31.599999999999998</v>
      </c>
      <c r="M45" s="344">
        <f t="shared" si="0"/>
        <v>100</v>
      </c>
    </row>
    <row r="46" spans="1:14" x14ac:dyDescent="0.25">
      <c r="A46" s="34"/>
      <c r="B46" s="81" t="s">
        <v>71</v>
      </c>
      <c r="C46" s="36">
        <v>992</v>
      </c>
      <c r="D46" s="212" t="s">
        <v>22</v>
      </c>
      <c r="E46" s="212" t="s">
        <v>25</v>
      </c>
      <c r="F46" s="241" t="s">
        <v>80</v>
      </c>
      <c r="G46" s="242" t="s">
        <v>158</v>
      </c>
      <c r="H46" s="242" t="s">
        <v>23</v>
      </c>
      <c r="I46" s="186" t="s">
        <v>238</v>
      </c>
      <c r="J46" s="212" t="s">
        <v>72</v>
      </c>
      <c r="K46" s="223">
        <f>25.9+5.7</f>
        <v>31.599999999999998</v>
      </c>
      <c r="L46" s="223">
        <f>25.9+5.7</f>
        <v>31.599999999999998</v>
      </c>
      <c r="M46" s="344">
        <f t="shared" si="0"/>
        <v>100</v>
      </c>
    </row>
    <row r="47" spans="1:14" x14ac:dyDescent="0.25">
      <c r="A47" s="34"/>
      <c r="B47" s="288" t="s">
        <v>296</v>
      </c>
      <c r="C47" s="66">
        <v>992</v>
      </c>
      <c r="D47" s="67" t="s">
        <v>22</v>
      </c>
      <c r="E47" s="67" t="s">
        <v>29</v>
      </c>
      <c r="F47" s="289"/>
      <c r="G47" s="290"/>
      <c r="H47" s="290"/>
      <c r="I47" s="291"/>
      <c r="J47" s="67"/>
      <c r="K47" s="230">
        <f t="shared" ref="K47:L50" si="1">K48</f>
        <v>300</v>
      </c>
      <c r="L47" s="230">
        <f t="shared" si="1"/>
        <v>300</v>
      </c>
      <c r="M47" s="344">
        <f t="shared" si="0"/>
        <v>100</v>
      </c>
    </row>
    <row r="48" spans="1:14" ht="30" x14ac:dyDescent="0.25">
      <c r="A48" s="34"/>
      <c r="B48" s="81" t="s">
        <v>297</v>
      </c>
      <c r="C48" s="36">
        <v>992</v>
      </c>
      <c r="D48" s="212" t="s">
        <v>22</v>
      </c>
      <c r="E48" s="212" t="s">
        <v>29</v>
      </c>
      <c r="F48" s="241" t="s">
        <v>292</v>
      </c>
      <c r="G48" s="242" t="s">
        <v>67</v>
      </c>
      <c r="H48" s="242" t="s">
        <v>23</v>
      </c>
      <c r="I48" s="186" t="s">
        <v>134</v>
      </c>
      <c r="J48" s="212"/>
      <c r="K48" s="223">
        <f t="shared" si="1"/>
        <v>300</v>
      </c>
      <c r="L48" s="223">
        <f t="shared" si="1"/>
        <v>300</v>
      </c>
      <c r="M48" s="344">
        <f t="shared" si="0"/>
        <v>100</v>
      </c>
    </row>
    <row r="49" spans="1:14" x14ac:dyDescent="0.25">
      <c r="A49" s="34"/>
      <c r="B49" s="81" t="s">
        <v>178</v>
      </c>
      <c r="C49" s="36">
        <v>992</v>
      </c>
      <c r="D49" s="212" t="s">
        <v>22</v>
      </c>
      <c r="E49" s="212" t="s">
        <v>29</v>
      </c>
      <c r="F49" s="241" t="s">
        <v>292</v>
      </c>
      <c r="G49" s="242" t="s">
        <v>158</v>
      </c>
      <c r="H49" s="242" t="s">
        <v>23</v>
      </c>
      <c r="I49" s="186" t="s">
        <v>134</v>
      </c>
      <c r="J49" s="212"/>
      <c r="K49" s="223">
        <f t="shared" si="1"/>
        <v>300</v>
      </c>
      <c r="L49" s="223">
        <f t="shared" si="1"/>
        <v>300</v>
      </c>
      <c r="M49" s="344">
        <f t="shared" si="0"/>
        <v>100</v>
      </c>
    </row>
    <row r="50" spans="1:14" x14ac:dyDescent="0.25">
      <c r="A50" s="34"/>
      <c r="B50" s="81" t="s">
        <v>298</v>
      </c>
      <c r="C50" s="36">
        <v>992</v>
      </c>
      <c r="D50" s="212" t="s">
        <v>22</v>
      </c>
      <c r="E50" s="212" t="s">
        <v>29</v>
      </c>
      <c r="F50" s="241" t="s">
        <v>292</v>
      </c>
      <c r="G50" s="242" t="s">
        <v>158</v>
      </c>
      <c r="H50" s="242" t="s">
        <v>23</v>
      </c>
      <c r="I50" s="186" t="s">
        <v>293</v>
      </c>
      <c r="J50" s="212"/>
      <c r="K50" s="223">
        <f t="shared" si="1"/>
        <v>300</v>
      </c>
      <c r="L50" s="223">
        <f t="shared" si="1"/>
        <v>300</v>
      </c>
      <c r="M50" s="344">
        <f t="shared" si="0"/>
        <v>100</v>
      </c>
    </row>
    <row r="51" spans="1:14" x14ac:dyDescent="0.25">
      <c r="A51" s="34"/>
      <c r="B51" s="81" t="s">
        <v>83</v>
      </c>
      <c r="C51" s="36">
        <v>992</v>
      </c>
      <c r="D51" s="212" t="s">
        <v>22</v>
      </c>
      <c r="E51" s="212" t="s">
        <v>29</v>
      </c>
      <c r="F51" s="241" t="s">
        <v>292</v>
      </c>
      <c r="G51" s="242" t="s">
        <v>158</v>
      </c>
      <c r="H51" s="242" t="s">
        <v>23</v>
      </c>
      <c r="I51" s="186" t="s">
        <v>293</v>
      </c>
      <c r="J51" s="212" t="s">
        <v>84</v>
      </c>
      <c r="K51" s="223">
        <v>300</v>
      </c>
      <c r="L51" s="223">
        <v>300</v>
      </c>
      <c r="M51" s="344">
        <f t="shared" si="0"/>
        <v>100</v>
      </c>
    </row>
    <row r="52" spans="1:14" x14ac:dyDescent="0.25">
      <c r="A52" s="34"/>
      <c r="B52" s="65" t="s">
        <v>86</v>
      </c>
      <c r="C52" s="66">
        <v>992</v>
      </c>
      <c r="D52" s="67" t="s">
        <v>22</v>
      </c>
      <c r="E52" s="67" t="s">
        <v>42</v>
      </c>
      <c r="F52" s="68"/>
      <c r="G52" s="69"/>
      <c r="H52" s="69"/>
      <c r="I52" s="70"/>
      <c r="J52" s="67"/>
      <c r="K52" s="230">
        <f>K56</f>
        <v>10</v>
      </c>
      <c r="L52" s="230">
        <f>L56</f>
        <v>0</v>
      </c>
      <c r="M52" s="344">
        <f t="shared" si="0"/>
        <v>0</v>
      </c>
    </row>
    <row r="53" spans="1:14" x14ac:dyDescent="0.25">
      <c r="A53" s="34"/>
      <c r="B53" s="75" t="s">
        <v>59</v>
      </c>
      <c r="C53" s="36">
        <v>992</v>
      </c>
      <c r="D53" s="37" t="s">
        <v>22</v>
      </c>
      <c r="E53" s="37" t="s">
        <v>42</v>
      </c>
      <c r="F53" s="38" t="s">
        <v>80</v>
      </c>
      <c r="G53" s="39" t="s">
        <v>67</v>
      </c>
      <c r="H53" s="39" t="s">
        <v>23</v>
      </c>
      <c r="I53" s="40" t="s">
        <v>134</v>
      </c>
      <c r="J53" s="37"/>
      <c r="K53" s="223">
        <f>K56</f>
        <v>10</v>
      </c>
      <c r="L53" s="223">
        <f>L56</f>
        <v>0</v>
      </c>
      <c r="M53" s="344">
        <f t="shared" si="0"/>
        <v>0</v>
      </c>
    </row>
    <row r="54" spans="1:14" x14ac:dyDescent="0.25">
      <c r="A54" s="34"/>
      <c r="B54" s="75" t="s">
        <v>55</v>
      </c>
      <c r="C54" s="36">
        <v>992</v>
      </c>
      <c r="D54" s="37" t="s">
        <v>22</v>
      </c>
      <c r="E54" s="37" t="s">
        <v>42</v>
      </c>
      <c r="F54" s="38" t="s">
        <v>80</v>
      </c>
      <c r="G54" s="39" t="s">
        <v>87</v>
      </c>
      <c r="H54" s="39" t="s">
        <v>23</v>
      </c>
      <c r="I54" s="40" t="s">
        <v>134</v>
      </c>
      <c r="J54" s="37"/>
      <c r="K54" s="223">
        <f>K56</f>
        <v>10</v>
      </c>
      <c r="L54" s="223">
        <f>L56</f>
        <v>0</v>
      </c>
      <c r="M54" s="344">
        <f t="shared" si="0"/>
        <v>0</v>
      </c>
    </row>
    <row r="55" spans="1:14" x14ac:dyDescent="0.25">
      <c r="A55" s="34"/>
      <c r="B55" s="75" t="s">
        <v>88</v>
      </c>
      <c r="C55" s="36">
        <v>992</v>
      </c>
      <c r="D55" s="37" t="s">
        <v>22</v>
      </c>
      <c r="E55" s="37" t="s">
        <v>42</v>
      </c>
      <c r="F55" s="38" t="s">
        <v>80</v>
      </c>
      <c r="G55" s="39" t="s">
        <v>87</v>
      </c>
      <c r="H55" s="39" t="s">
        <v>23</v>
      </c>
      <c r="I55" s="40" t="s">
        <v>150</v>
      </c>
      <c r="J55" s="37"/>
      <c r="K55" s="223">
        <f>K56</f>
        <v>10</v>
      </c>
      <c r="L55" s="223">
        <f>L56</f>
        <v>0</v>
      </c>
      <c r="M55" s="344">
        <f t="shared" si="0"/>
        <v>0</v>
      </c>
    </row>
    <row r="56" spans="1:14" x14ac:dyDescent="0.25">
      <c r="A56" s="34"/>
      <c r="B56" s="75" t="s">
        <v>83</v>
      </c>
      <c r="C56" s="36">
        <v>992</v>
      </c>
      <c r="D56" s="37" t="s">
        <v>22</v>
      </c>
      <c r="E56" s="37" t="s">
        <v>42</v>
      </c>
      <c r="F56" s="38" t="s">
        <v>80</v>
      </c>
      <c r="G56" s="39" t="s">
        <v>87</v>
      </c>
      <c r="H56" s="39" t="s">
        <v>23</v>
      </c>
      <c r="I56" s="40" t="s">
        <v>150</v>
      </c>
      <c r="J56" s="37" t="s">
        <v>84</v>
      </c>
      <c r="K56" s="223">
        <v>10</v>
      </c>
      <c r="L56" s="223"/>
      <c r="M56" s="344">
        <f t="shared" si="0"/>
        <v>0</v>
      </c>
    </row>
    <row r="57" spans="1:14" s="71" customFormat="1" ht="28.5" customHeight="1" x14ac:dyDescent="0.25">
      <c r="A57" s="64"/>
      <c r="B57" s="79" t="s">
        <v>8</v>
      </c>
      <c r="C57" s="224">
        <v>992</v>
      </c>
      <c r="D57" s="225" t="s">
        <v>22</v>
      </c>
      <c r="E57" s="225">
        <v>13</v>
      </c>
      <c r="F57" s="226"/>
      <c r="G57" s="227"/>
      <c r="H57" s="228"/>
      <c r="I57" s="229"/>
      <c r="J57" s="225"/>
      <c r="K57" s="230">
        <f>K58+K62+K66+K69</f>
        <v>4149.5</v>
      </c>
      <c r="L57" s="230">
        <f>L58+L62+L66+L69</f>
        <v>3943.8</v>
      </c>
      <c r="M57" s="344">
        <f t="shared" si="0"/>
        <v>95.04277623810097</v>
      </c>
      <c r="N57" s="174"/>
    </row>
    <row r="58" spans="1:14" ht="3" hidden="1" customHeight="1" x14ac:dyDescent="0.25">
      <c r="A58" s="34"/>
      <c r="B58" s="41" t="s">
        <v>281</v>
      </c>
      <c r="C58" s="36">
        <v>992</v>
      </c>
      <c r="D58" s="37" t="s">
        <v>22</v>
      </c>
      <c r="E58" s="37">
        <v>13</v>
      </c>
      <c r="F58" s="38" t="s">
        <v>42</v>
      </c>
      <c r="G58" s="39" t="s">
        <v>67</v>
      </c>
      <c r="H58" s="39" t="s">
        <v>23</v>
      </c>
      <c r="I58" s="40" t="s">
        <v>134</v>
      </c>
      <c r="J58" s="83"/>
      <c r="K58" s="223">
        <f>K61</f>
        <v>0</v>
      </c>
      <c r="L58" s="223">
        <f>L61</f>
        <v>0</v>
      </c>
      <c r="M58" s="344" t="e">
        <f t="shared" si="0"/>
        <v>#DIV/0!</v>
      </c>
    </row>
    <row r="59" spans="1:14" hidden="1" x14ac:dyDescent="0.25">
      <c r="A59" s="34"/>
      <c r="B59" s="41" t="s">
        <v>93</v>
      </c>
      <c r="C59" s="36">
        <v>992</v>
      </c>
      <c r="D59" s="37" t="s">
        <v>22</v>
      </c>
      <c r="E59" s="37">
        <v>13</v>
      </c>
      <c r="F59" s="38" t="s">
        <v>42</v>
      </c>
      <c r="G59" s="39" t="s">
        <v>76</v>
      </c>
      <c r="H59" s="39" t="s">
        <v>23</v>
      </c>
      <c r="I59" s="40" t="s">
        <v>134</v>
      </c>
      <c r="J59" s="83"/>
      <c r="K59" s="223">
        <f>K61</f>
        <v>0</v>
      </c>
      <c r="L59" s="223">
        <f>L61</f>
        <v>0</v>
      </c>
      <c r="M59" s="344" t="e">
        <f t="shared" si="0"/>
        <v>#DIV/0!</v>
      </c>
    </row>
    <row r="60" spans="1:14" s="30" customFormat="1" hidden="1" x14ac:dyDescent="0.25">
      <c r="A60" s="28"/>
      <c r="B60" s="147" t="s">
        <v>94</v>
      </c>
      <c r="C60" s="148">
        <v>992</v>
      </c>
      <c r="D60" s="25" t="s">
        <v>22</v>
      </c>
      <c r="E60" s="25">
        <v>13</v>
      </c>
      <c r="F60" s="137" t="s">
        <v>42</v>
      </c>
      <c r="G60" s="139" t="s">
        <v>76</v>
      </c>
      <c r="H60" s="139" t="s">
        <v>23</v>
      </c>
      <c r="I60" s="26" t="s">
        <v>140</v>
      </c>
      <c r="J60" s="29"/>
      <c r="K60" s="223">
        <f>K61</f>
        <v>0</v>
      </c>
      <c r="L60" s="223">
        <f>L61</f>
        <v>0</v>
      </c>
      <c r="M60" s="344" t="e">
        <f t="shared" si="0"/>
        <v>#DIV/0!</v>
      </c>
      <c r="N60" s="175"/>
    </row>
    <row r="61" spans="1:14" hidden="1" x14ac:dyDescent="0.25">
      <c r="A61" s="34"/>
      <c r="B61" s="75" t="s">
        <v>117</v>
      </c>
      <c r="C61" s="36">
        <v>992</v>
      </c>
      <c r="D61" s="37" t="s">
        <v>22</v>
      </c>
      <c r="E61" s="37">
        <v>13</v>
      </c>
      <c r="F61" s="38" t="s">
        <v>42</v>
      </c>
      <c r="G61" s="39" t="s">
        <v>76</v>
      </c>
      <c r="H61" s="39" t="s">
        <v>23</v>
      </c>
      <c r="I61" s="40" t="s">
        <v>140</v>
      </c>
      <c r="J61" s="37" t="s">
        <v>118</v>
      </c>
      <c r="K61" s="223">
        <f>14.4-14.4</f>
        <v>0</v>
      </c>
      <c r="L61" s="223">
        <f>14.4-14.4</f>
        <v>0</v>
      </c>
      <c r="M61" s="344" t="e">
        <f t="shared" si="0"/>
        <v>#DIV/0!</v>
      </c>
    </row>
    <row r="62" spans="1:14" ht="45" x14ac:dyDescent="0.25">
      <c r="A62" s="34"/>
      <c r="B62" s="41" t="s">
        <v>205</v>
      </c>
      <c r="C62" s="148">
        <v>992</v>
      </c>
      <c r="D62" s="25" t="s">
        <v>22</v>
      </c>
      <c r="E62" s="25">
        <v>13</v>
      </c>
      <c r="F62" s="137" t="s">
        <v>41</v>
      </c>
      <c r="G62" s="139" t="s">
        <v>67</v>
      </c>
      <c r="H62" s="139" t="s">
        <v>23</v>
      </c>
      <c r="I62" s="26" t="s">
        <v>134</v>
      </c>
      <c r="J62" s="25"/>
      <c r="K62" s="223">
        <f>K65</f>
        <v>5</v>
      </c>
      <c r="L62" s="223">
        <f>L65</f>
        <v>5</v>
      </c>
      <c r="M62" s="344">
        <f t="shared" si="0"/>
        <v>100</v>
      </c>
    </row>
    <row r="63" spans="1:14" x14ac:dyDescent="0.25">
      <c r="A63" s="34"/>
      <c r="B63" s="147" t="s">
        <v>348</v>
      </c>
      <c r="C63" s="148">
        <v>992</v>
      </c>
      <c r="D63" s="25" t="s">
        <v>22</v>
      </c>
      <c r="E63" s="25">
        <v>13</v>
      </c>
      <c r="F63" s="137" t="s">
        <v>41</v>
      </c>
      <c r="G63" s="139" t="s">
        <v>67</v>
      </c>
      <c r="H63" s="139" t="s">
        <v>23</v>
      </c>
      <c r="I63" s="26" t="s">
        <v>134</v>
      </c>
      <c r="J63" s="25"/>
      <c r="K63" s="223">
        <f>K65</f>
        <v>5</v>
      </c>
      <c r="L63" s="223">
        <f>L65</f>
        <v>5</v>
      </c>
      <c r="M63" s="344">
        <f t="shared" si="0"/>
        <v>100</v>
      </c>
    </row>
    <row r="64" spans="1:14" ht="58.5" customHeight="1" x14ac:dyDescent="0.25">
      <c r="A64" s="34"/>
      <c r="B64" s="147" t="s">
        <v>357</v>
      </c>
      <c r="C64" s="148">
        <v>992</v>
      </c>
      <c r="D64" s="25" t="s">
        <v>22</v>
      </c>
      <c r="E64" s="25">
        <v>13</v>
      </c>
      <c r="F64" s="137" t="s">
        <v>41</v>
      </c>
      <c r="G64" s="139" t="s">
        <v>76</v>
      </c>
      <c r="H64" s="139" t="s">
        <v>23</v>
      </c>
      <c r="I64" s="26" t="s">
        <v>193</v>
      </c>
      <c r="J64" s="25"/>
      <c r="K64" s="223">
        <f>K65</f>
        <v>5</v>
      </c>
      <c r="L64" s="223">
        <f>L65</f>
        <v>5</v>
      </c>
      <c r="M64" s="344">
        <f t="shared" si="0"/>
        <v>100</v>
      </c>
    </row>
    <row r="65" spans="1:256" ht="35.25" customHeight="1" x14ac:dyDescent="0.25">
      <c r="A65" s="34"/>
      <c r="B65" s="19" t="s">
        <v>81</v>
      </c>
      <c r="C65" s="148">
        <v>992</v>
      </c>
      <c r="D65" s="25" t="s">
        <v>22</v>
      </c>
      <c r="E65" s="25">
        <v>13</v>
      </c>
      <c r="F65" s="137" t="s">
        <v>41</v>
      </c>
      <c r="G65" s="139" t="s">
        <v>76</v>
      </c>
      <c r="H65" s="139" t="s">
        <v>23</v>
      </c>
      <c r="I65" s="26" t="s">
        <v>193</v>
      </c>
      <c r="J65" s="25" t="s">
        <v>82</v>
      </c>
      <c r="K65" s="223">
        <f>146.5-100-40-1.5</f>
        <v>5</v>
      </c>
      <c r="L65" s="223">
        <f>146.5-100-40-1.5</f>
        <v>5</v>
      </c>
      <c r="M65" s="344">
        <f t="shared" si="0"/>
        <v>100</v>
      </c>
    </row>
    <row r="66" spans="1:256" ht="33.75" customHeight="1" x14ac:dyDescent="0.25">
      <c r="A66" s="34"/>
      <c r="B66" s="75" t="s">
        <v>53</v>
      </c>
      <c r="C66" s="36">
        <v>992</v>
      </c>
      <c r="D66" s="37" t="s">
        <v>22</v>
      </c>
      <c r="E66" s="37" t="s">
        <v>41</v>
      </c>
      <c r="F66" s="38" t="s">
        <v>80</v>
      </c>
      <c r="G66" s="39" t="s">
        <v>76</v>
      </c>
      <c r="H66" s="39" t="s">
        <v>23</v>
      </c>
      <c r="I66" s="40" t="s">
        <v>134</v>
      </c>
      <c r="J66" s="37"/>
      <c r="K66" s="223">
        <f>K67</f>
        <v>4044.5</v>
      </c>
      <c r="L66" s="223">
        <f>L67</f>
        <v>3838.8</v>
      </c>
      <c r="M66" s="344">
        <f t="shared" si="0"/>
        <v>94.914080850537772</v>
      </c>
    </row>
    <row r="67" spans="1:256" s="71" customFormat="1" x14ac:dyDescent="0.25">
      <c r="A67" s="34"/>
      <c r="B67" s="75" t="s">
        <v>178</v>
      </c>
      <c r="C67" s="36">
        <v>992</v>
      </c>
      <c r="D67" s="37" t="s">
        <v>22</v>
      </c>
      <c r="E67" s="37" t="s">
        <v>41</v>
      </c>
      <c r="F67" s="38" t="s">
        <v>80</v>
      </c>
      <c r="G67" s="39" t="s">
        <v>76</v>
      </c>
      <c r="H67" s="39" t="s">
        <v>23</v>
      </c>
      <c r="I67" s="40" t="s">
        <v>179</v>
      </c>
      <c r="J67" s="37"/>
      <c r="K67" s="223">
        <f>K68</f>
        <v>4044.5</v>
      </c>
      <c r="L67" s="223">
        <f>L68</f>
        <v>3838.8</v>
      </c>
      <c r="M67" s="344">
        <f t="shared" si="0"/>
        <v>94.914080850537772</v>
      </c>
      <c r="N67" s="170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72"/>
      <c r="AP67" s="72"/>
      <c r="AQ67" s="72"/>
      <c r="AR67" s="72"/>
      <c r="AS67" s="72"/>
      <c r="AT67" s="72"/>
      <c r="AU67" s="72"/>
      <c r="AV67" s="72"/>
      <c r="AW67" s="72"/>
      <c r="AX67" s="72"/>
      <c r="AY67" s="72"/>
      <c r="AZ67" s="72"/>
      <c r="BA67" s="72"/>
      <c r="BB67" s="72"/>
      <c r="BC67" s="72"/>
      <c r="BD67" s="72"/>
      <c r="BE67" s="72"/>
      <c r="BF67" s="72"/>
      <c r="BG67" s="72"/>
      <c r="BH67" s="72"/>
      <c r="BI67" s="72"/>
      <c r="BJ67" s="72"/>
      <c r="BK67" s="72"/>
      <c r="BL67" s="72"/>
      <c r="BM67" s="72"/>
      <c r="BN67" s="72"/>
      <c r="BO67" s="72"/>
      <c r="BP67" s="72"/>
      <c r="BQ67" s="72"/>
      <c r="BR67" s="72"/>
      <c r="BS67" s="72"/>
      <c r="BT67" s="72"/>
      <c r="BU67" s="72"/>
      <c r="BV67" s="72"/>
      <c r="BW67" s="72"/>
      <c r="BX67" s="72"/>
      <c r="BY67" s="72"/>
      <c r="BZ67" s="72"/>
      <c r="CA67" s="72"/>
      <c r="CB67" s="72"/>
      <c r="CC67" s="72"/>
      <c r="CD67" s="72"/>
      <c r="CE67" s="72"/>
      <c r="CF67" s="72"/>
      <c r="CG67" s="72"/>
      <c r="CH67" s="72"/>
      <c r="CI67" s="72"/>
      <c r="CJ67" s="72"/>
      <c r="CK67" s="72"/>
      <c r="CL67" s="72"/>
      <c r="CM67" s="72"/>
      <c r="CN67" s="72"/>
      <c r="CO67" s="72"/>
      <c r="CP67" s="72"/>
      <c r="CQ67" s="72"/>
      <c r="CR67" s="72"/>
      <c r="CS67" s="72"/>
      <c r="CT67" s="72"/>
      <c r="CU67" s="72"/>
      <c r="CV67" s="72"/>
      <c r="CW67" s="72"/>
      <c r="CX67" s="72"/>
      <c r="CY67" s="72"/>
      <c r="CZ67" s="72"/>
      <c r="DA67" s="72"/>
      <c r="DB67" s="72"/>
      <c r="DC67" s="72"/>
      <c r="DD67" s="72"/>
      <c r="DE67" s="72"/>
      <c r="DF67" s="72"/>
      <c r="DG67" s="72"/>
      <c r="DH67" s="72"/>
      <c r="DI67" s="72"/>
      <c r="DJ67" s="72"/>
      <c r="DK67" s="72"/>
      <c r="DL67" s="72"/>
      <c r="DM67" s="72"/>
      <c r="DN67" s="72"/>
      <c r="DO67" s="72"/>
      <c r="DP67" s="72"/>
      <c r="DQ67" s="72"/>
      <c r="DR67" s="72"/>
      <c r="DS67" s="72"/>
      <c r="DT67" s="72"/>
      <c r="DU67" s="72"/>
      <c r="DV67" s="72"/>
      <c r="DW67" s="72"/>
      <c r="DX67" s="72"/>
      <c r="DY67" s="72"/>
      <c r="DZ67" s="72"/>
      <c r="EA67" s="72"/>
      <c r="EB67" s="72"/>
      <c r="EC67" s="72"/>
      <c r="ED67" s="72"/>
      <c r="EE67" s="72"/>
      <c r="EF67" s="72"/>
      <c r="EG67" s="72"/>
      <c r="EH67" s="72"/>
      <c r="EI67" s="72"/>
      <c r="EJ67" s="72"/>
      <c r="EK67" s="72"/>
      <c r="EL67" s="72"/>
      <c r="EM67" s="72"/>
      <c r="EN67" s="72"/>
      <c r="EO67" s="72"/>
      <c r="EP67" s="72"/>
      <c r="EQ67" s="72"/>
      <c r="ER67" s="72"/>
      <c r="ES67" s="72"/>
      <c r="ET67" s="72"/>
      <c r="EU67" s="72"/>
      <c r="EV67" s="72"/>
      <c r="EW67" s="72"/>
      <c r="EX67" s="72"/>
      <c r="EY67" s="72"/>
      <c r="EZ67" s="72"/>
      <c r="FA67" s="72"/>
      <c r="FB67" s="72"/>
      <c r="FC67" s="72"/>
      <c r="FD67" s="72"/>
      <c r="FE67" s="72"/>
      <c r="FF67" s="72"/>
      <c r="FG67" s="72"/>
      <c r="FH67" s="72"/>
      <c r="FI67" s="72"/>
      <c r="FJ67" s="72"/>
      <c r="FK67" s="72"/>
      <c r="FL67" s="72"/>
      <c r="FM67" s="72"/>
      <c r="FN67" s="72"/>
      <c r="FO67" s="72"/>
      <c r="FP67" s="72"/>
      <c r="FQ67" s="72"/>
      <c r="FR67" s="72"/>
      <c r="FS67" s="72"/>
      <c r="FT67" s="72"/>
      <c r="FU67" s="72"/>
      <c r="FV67" s="72"/>
      <c r="FW67" s="72"/>
      <c r="FX67" s="72"/>
      <c r="FY67" s="72"/>
      <c r="FZ67" s="72"/>
      <c r="GA67" s="72"/>
      <c r="GB67" s="72"/>
      <c r="GC67" s="72"/>
      <c r="GD67" s="72"/>
      <c r="GE67" s="72"/>
      <c r="GF67" s="72"/>
      <c r="GG67" s="72"/>
      <c r="GH67" s="72"/>
      <c r="GI67" s="72"/>
      <c r="GJ67" s="72"/>
      <c r="GK67" s="72"/>
      <c r="GL67" s="72"/>
      <c r="GM67" s="72"/>
      <c r="GN67" s="72"/>
      <c r="GO67" s="72"/>
      <c r="GP67" s="72"/>
      <c r="GQ67" s="72"/>
      <c r="GR67" s="72"/>
      <c r="GS67" s="72"/>
      <c r="GT67" s="72"/>
      <c r="GU67" s="72"/>
      <c r="GV67" s="72"/>
      <c r="GW67" s="72"/>
      <c r="GX67" s="72"/>
      <c r="GY67" s="72"/>
      <c r="GZ67" s="72"/>
      <c r="HA67" s="72"/>
      <c r="HB67" s="72"/>
      <c r="HC67" s="72"/>
      <c r="HD67" s="72"/>
      <c r="HE67" s="72"/>
      <c r="HF67" s="72"/>
      <c r="HG67" s="72"/>
      <c r="HH67" s="72"/>
      <c r="HI67" s="72"/>
      <c r="HJ67" s="72"/>
      <c r="HK67" s="72"/>
      <c r="HL67" s="72"/>
      <c r="HM67" s="72"/>
      <c r="HN67" s="72"/>
      <c r="HO67" s="72"/>
      <c r="HP67" s="72"/>
      <c r="HQ67" s="72"/>
      <c r="HR67" s="72"/>
      <c r="HS67" s="72"/>
      <c r="HT67" s="72"/>
      <c r="HU67" s="72"/>
      <c r="HV67" s="72"/>
      <c r="HW67" s="72"/>
      <c r="HX67" s="72"/>
      <c r="HY67" s="72"/>
      <c r="HZ67" s="72"/>
      <c r="IA67" s="72"/>
      <c r="IB67" s="72"/>
      <c r="IC67" s="72"/>
      <c r="ID67" s="72"/>
      <c r="IE67" s="72"/>
      <c r="IF67" s="72"/>
      <c r="IG67" s="72"/>
      <c r="IH67" s="72"/>
      <c r="II67" s="72"/>
      <c r="IJ67" s="72"/>
      <c r="IK67" s="72"/>
      <c r="IL67" s="72"/>
      <c r="IM67" s="72"/>
      <c r="IN67" s="72"/>
      <c r="IO67" s="72"/>
      <c r="IP67" s="72"/>
      <c r="IQ67" s="72"/>
      <c r="IR67" s="72"/>
      <c r="IS67" s="72"/>
      <c r="IT67" s="72"/>
      <c r="IU67" s="72"/>
      <c r="IV67" s="72"/>
    </row>
    <row r="68" spans="1:256" x14ac:dyDescent="0.25">
      <c r="A68" s="34"/>
      <c r="B68" s="213" t="s">
        <v>252</v>
      </c>
      <c r="C68" s="36">
        <v>992</v>
      </c>
      <c r="D68" s="212" t="s">
        <v>22</v>
      </c>
      <c r="E68" s="212" t="s">
        <v>41</v>
      </c>
      <c r="F68" s="38" t="s">
        <v>80</v>
      </c>
      <c r="G68" s="39" t="s">
        <v>76</v>
      </c>
      <c r="H68" s="39" t="s">
        <v>23</v>
      </c>
      <c r="I68" s="40" t="s">
        <v>179</v>
      </c>
      <c r="J68" s="212" t="s">
        <v>84</v>
      </c>
      <c r="K68" s="223">
        <f>5044.5-1000</f>
        <v>4044.5</v>
      </c>
      <c r="L68" s="223">
        <v>3838.8</v>
      </c>
      <c r="M68" s="344">
        <f t="shared" si="0"/>
        <v>94.914080850537772</v>
      </c>
    </row>
    <row r="69" spans="1:256" ht="15.75" x14ac:dyDescent="0.25">
      <c r="A69" s="34"/>
      <c r="B69" s="310" t="s">
        <v>353</v>
      </c>
      <c r="C69" s="36">
        <v>992</v>
      </c>
      <c r="D69" s="212" t="s">
        <v>22</v>
      </c>
      <c r="E69" s="212" t="s">
        <v>41</v>
      </c>
      <c r="F69" s="38" t="s">
        <v>351</v>
      </c>
      <c r="G69" s="39" t="s">
        <v>67</v>
      </c>
      <c r="H69" s="39" t="s">
        <v>23</v>
      </c>
      <c r="I69" s="40" t="s">
        <v>134</v>
      </c>
      <c r="J69" s="212"/>
      <c r="K69" s="223">
        <f t="shared" ref="K69:L71" si="2">K70</f>
        <v>100</v>
      </c>
      <c r="L69" s="223">
        <f t="shared" si="2"/>
        <v>100</v>
      </c>
      <c r="M69" s="344">
        <f t="shared" si="0"/>
        <v>100</v>
      </c>
    </row>
    <row r="70" spans="1:256" ht="15.75" x14ac:dyDescent="0.25">
      <c r="A70" s="34"/>
      <c r="B70" s="214" t="s">
        <v>352</v>
      </c>
      <c r="C70" s="36">
        <v>992</v>
      </c>
      <c r="D70" s="212" t="s">
        <v>22</v>
      </c>
      <c r="E70" s="212" t="s">
        <v>41</v>
      </c>
      <c r="F70" s="38" t="s">
        <v>351</v>
      </c>
      <c r="G70" s="39" t="s">
        <v>76</v>
      </c>
      <c r="H70" s="39" t="s">
        <v>23</v>
      </c>
      <c r="I70" s="40" t="s">
        <v>134</v>
      </c>
      <c r="J70" s="212"/>
      <c r="K70" s="223">
        <f t="shared" si="2"/>
        <v>100</v>
      </c>
      <c r="L70" s="223">
        <f t="shared" si="2"/>
        <v>100</v>
      </c>
      <c r="M70" s="344">
        <f t="shared" si="0"/>
        <v>100</v>
      </c>
    </row>
    <row r="71" spans="1:256" ht="15.75" x14ac:dyDescent="0.25">
      <c r="A71" s="34"/>
      <c r="B71" s="214" t="s">
        <v>178</v>
      </c>
      <c r="C71" s="36">
        <v>992</v>
      </c>
      <c r="D71" s="212" t="s">
        <v>22</v>
      </c>
      <c r="E71" s="212" t="s">
        <v>41</v>
      </c>
      <c r="F71" s="38" t="s">
        <v>351</v>
      </c>
      <c r="G71" s="39" t="s">
        <v>76</v>
      </c>
      <c r="H71" s="39" t="s">
        <v>23</v>
      </c>
      <c r="I71" s="40" t="s">
        <v>179</v>
      </c>
      <c r="J71" s="212"/>
      <c r="K71" s="223">
        <f t="shared" si="2"/>
        <v>100</v>
      </c>
      <c r="L71" s="223">
        <f t="shared" si="2"/>
        <v>100</v>
      </c>
      <c r="M71" s="344">
        <f t="shared" si="0"/>
        <v>100</v>
      </c>
    </row>
    <row r="72" spans="1:256" ht="15.75" x14ac:dyDescent="0.25">
      <c r="A72" s="34"/>
      <c r="B72" s="214" t="s">
        <v>354</v>
      </c>
      <c r="C72" s="36">
        <v>992</v>
      </c>
      <c r="D72" s="212" t="s">
        <v>22</v>
      </c>
      <c r="E72" s="212" t="s">
        <v>41</v>
      </c>
      <c r="F72" s="38" t="s">
        <v>351</v>
      </c>
      <c r="G72" s="39" t="s">
        <v>76</v>
      </c>
      <c r="H72" s="39" t="s">
        <v>23</v>
      </c>
      <c r="I72" s="40" t="s">
        <v>179</v>
      </c>
      <c r="J72" s="212" t="s">
        <v>350</v>
      </c>
      <c r="K72" s="223">
        <v>100</v>
      </c>
      <c r="L72" s="223">
        <v>100</v>
      </c>
      <c r="M72" s="344">
        <f t="shared" si="0"/>
        <v>100</v>
      </c>
    </row>
    <row r="73" spans="1:256" s="71" customFormat="1" x14ac:dyDescent="0.25">
      <c r="A73" s="64"/>
      <c r="B73" s="65" t="s">
        <v>34</v>
      </c>
      <c r="C73" s="66">
        <v>992</v>
      </c>
      <c r="D73" s="67" t="s">
        <v>24</v>
      </c>
      <c r="E73" s="67" t="s">
        <v>23</v>
      </c>
      <c r="F73" s="68"/>
      <c r="G73" s="69"/>
      <c r="H73" s="69"/>
      <c r="I73" s="70"/>
      <c r="J73" s="67"/>
      <c r="K73" s="230">
        <f>K78+K79</f>
        <v>259.8</v>
      </c>
      <c r="L73" s="230">
        <f>L78+L79</f>
        <v>259.8</v>
      </c>
      <c r="M73" s="344">
        <f t="shared" si="0"/>
        <v>100</v>
      </c>
      <c r="N73" s="174"/>
    </row>
    <row r="74" spans="1:256" ht="21.75" customHeight="1" x14ac:dyDescent="0.25">
      <c r="A74" s="34"/>
      <c r="B74" s="213" t="s">
        <v>10</v>
      </c>
      <c r="C74" s="36">
        <v>992</v>
      </c>
      <c r="D74" s="212" t="s">
        <v>24</v>
      </c>
      <c r="E74" s="212" t="s">
        <v>26</v>
      </c>
      <c r="F74" s="38"/>
      <c r="G74" s="39"/>
      <c r="H74" s="39"/>
      <c r="I74" s="40"/>
      <c r="J74" s="212"/>
      <c r="K74" s="223">
        <f>K73</f>
        <v>259.8</v>
      </c>
      <c r="L74" s="223">
        <f>L73</f>
        <v>259.8</v>
      </c>
      <c r="M74" s="344">
        <f t="shared" si="0"/>
        <v>100</v>
      </c>
    </row>
    <row r="75" spans="1:256" x14ac:dyDescent="0.25">
      <c r="A75" s="34"/>
      <c r="B75" s="75" t="s">
        <v>254</v>
      </c>
      <c r="C75" s="36">
        <v>992</v>
      </c>
      <c r="D75" s="37" t="s">
        <v>24</v>
      </c>
      <c r="E75" s="37" t="s">
        <v>26</v>
      </c>
      <c r="F75" s="38" t="s">
        <v>80</v>
      </c>
      <c r="G75" s="39" t="s">
        <v>67</v>
      </c>
      <c r="H75" s="39" t="s">
        <v>23</v>
      </c>
      <c r="I75" s="40" t="s">
        <v>68</v>
      </c>
      <c r="J75" s="37"/>
      <c r="K75" s="223">
        <f>K73</f>
        <v>259.8</v>
      </c>
      <c r="L75" s="223">
        <f>L73</f>
        <v>259.8</v>
      </c>
      <c r="M75" s="344">
        <f t="shared" si="0"/>
        <v>100</v>
      </c>
    </row>
    <row r="76" spans="1:256" ht="21" customHeight="1" x14ac:dyDescent="0.25">
      <c r="A76" s="34"/>
      <c r="B76" s="75" t="s">
        <v>172</v>
      </c>
      <c r="C76" s="36">
        <v>992</v>
      </c>
      <c r="D76" s="37" t="s">
        <v>24</v>
      </c>
      <c r="E76" s="37" t="s">
        <v>26</v>
      </c>
      <c r="F76" s="38" t="s">
        <v>80</v>
      </c>
      <c r="G76" s="39" t="s">
        <v>76</v>
      </c>
      <c r="H76" s="39" t="s">
        <v>23</v>
      </c>
      <c r="I76" s="40" t="s">
        <v>68</v>
      </c>
      <c r="J76" s="37"/>
      <c r="K76" s="223">
        <f>K73</f>
        <v>259.8</v>
      </c>
      <c r="L76" s="223">
        <f>L73</f>
        <v>259.8</v>
      </c>
      <c r="M76" s="344">
        <f t="shared" si="0"/>
        <v>100</v>
      </c>
    </row>
    <row r="77" spans="1:256" ht="30" x14ac:dyDescent="0.25">
      <c r="A77" s="34"/>
      <c r="B77" s="75" t="s">
        <v>35</v>
      </c>
      <c r="C77" s="36">
        <v>992</v>
      </c>
      <c r="D77" s="37" t="s">
        <v>24</v>
      </c>
      <c r="E77" s="37" t="s">
        <v>26</v>
      </c>
      <c r="F77" s="38" t="s">
        <v>80</v>
      </c>
      <c r="G77" s="39" t="s">
        <v>76</v>
      </c>
      <c r="H77" s="39" t="s">
        <v>23</v>
      </c>
      <c r="I77" s="40" t="s">
        <v>152</v>
      </c>
      <c r="J77" s="37"/>
      <c r="K77" s="223">
        <f>K78+K79</f>
        <v>259.8</v>
      </c>
      <c r="L77" s="223">
        <f>L78+L79</f>
        <v>259.8</v>
      </c>
      <c r="M77" s="344">
        <f t="shared" ref="M77:M140" si="3">L77*100/K77</f>
        <v>100</v>
      </c>
    </row>
    <row r="78" spans="1:256" ht="60" x14ac:dyDescent="0.25">
      <c r="A78" s="34"/>
      <c r="B78" s="75" t="s">
        <v>77</v>
      </c>
      <c r="C78" s="36">
        <v>992</v>
      </c>
      <c r="D78" s="37" t="s">
        <v>24</v>
      </c>
      <c r="E78" s="37" t="s">
        <v>26</v>
      </c>
      <c r="F78" s="38" t="s">
        <v>80</v>
      </c>
      <c r="G78" s="39" t="s">
        <v>76</v>
      </c>
      <c r="H78" s="39" t="s">
        <v>23</v>
      </c>
      <c r="I78" s="40" t="s">
        <v>152</v>
      </c>
      <c r="J78" s="37" t="s">
        <v>78</v>
      </c>
      <c r="K78" s="287">
        <f>246+13.8</f>
        <v>259.8</v>
      </c>
      <c r="L78" s="287">
        <f>246+13.8</f>
        <v>259.8</v>
      </c>
      <c r="M78" s="344">
        <f t="shared" si="3"/>
        <v>100</v>
      </c>
    </row>
    <row r="79" spans="1:256" ht="2.25" customHeight="1" x14ac:dyDescent="0.25">
      <c r="A79" s="34"/>
      <c r="B79" s="75" t="s">
        <v>81</v>
      </c>
      <c r="C79" s="36">
        <v>992</v>
      </c>
      <c r="D79" s="37" t="s">
        <v>24</v>
      </c>
      <c r="E79" s="37" t="s">
        <v>26</v>
      </c>
      <c r="F79" s="38" t="s">
        <v>80</v>
      </c>
      <c r="G79" s="39" t="s">
        <v>76</v>
      </c>
      <c r="H79" s="39" t="s">
        <v>23</v>
      </c>
      <c r="I79" s="40" t="s">
        <v>152</v>
      </c>
      <c r="J79" s="37" t="s">
        <v>82</v>
      </c>
      <c r="K79" s="287">
        <v>0</v>
      </c>
      <c r="L79" s="287">
        <v>0</v>
      </c>
      <c r="M79" s="344" t="e">
        <f t="shared" si="3"/>
        <v>#DIV/0!</v>
      </c>
    </row>
    <row r="80" spans="1:256" s="71" customFormat="1" ht="39.75" customHeight="1" x14ac:dyDescent="0.25">
      <c r="A80" s="64"/>
      <c r="B80" s="79" t="s">
        <v>11</v>
      </c>
      <c r="C80" s="66">
        <v>992</v>
      </c>
      <c r="D80" s="67" t="s">
        <v>26</v>
      </c>
      <c r="E80" s="67" t="s">
        <v>23</v>
      </c>
      <c r="F80" s="68"/>
      <c r="G80" s="69"/>
      <c r="H80" s="69"/>
      <c r="I80" s="70"/>
      <c r="J80" s="67"/>
      <c r="K80" s="230">
        <f>K81+K90</f>
        <v>40</v>
      </c>
      <c r="L80" s="230">
        <f>L81+L90</f>
        <v>26</v>
      </c>
      <c r="M80" s="344">
        <f t="shared" si="3"/>
        <v>65</v>
      </c>
      <c r="N80" s="174"/>
    </row>
    <row r="81" spans="1:14" ht="45" customHeight="1" x14ac:dyDescent="0.25">
      <c r="A81" s="34"/>
      <c r="B81" s="41" t="s">
        <v>326</v>
      </c>
      <c r="C81" s="36">
        <v>992</v>
      </c>
      <c r="D81" s="212" t="s">
        <v>26</v>
      </c>
      <c r="E81" s="212" t="s">
        <v>100</v>
      </c>
      <c r="F81" s="38"/>
      <c r="G81" s="39"/>
      <c r="H81" s="39"/>
      <c r="I81" s="40"/>
      <c r="J81" s="212"/>
      <c r="K81" s="223">
        <f>K85+K86</f>
        <v>20</v>
      </c>
      <c r="L81" s="223">
        <f>L85+L86</f>
        <v>6</v>
      </c>
      <c r="M81" s="344">
        <f t="shared" si="3"/>
        <v>30</v>
      </c>
    </row>
    <row r="82" spans="1:14" ht="33" customHeight="1" x14ac:dyDescent="0.25">
      <c r="A82" s="34"/>
      <c r="B82" s="41" t="s">
        <v>269</v>
      </c>
      <c r="C82" s="36">
        <v>992</v>
      </c>
      <c r="D82" s="37" t="s">
        <v>26</v>
      </c>
      <c r="E82" s="37" t="s">
        <v>100</v>
      </c>
      <c r="F82" s="38" t="s">
        <v>30</v>
      </c>
      <c r="G82" s="39" t="s">
        <v>67</v>
      </c>
      <c r="H82" s="39" t="s">
        <v>23</v>
      </c>
      <c r="I82" s="40" t="s">
        <v>134</v>
      </c>
      <c r="J82" s="37"/>
      <c r="K82" s="223">
        <f>K85</f>
        <v>20</v>
      </c>
      <c r="L82" s="223">
        <f>L85</f>
        <v>6</v>
      </c>
      <c r="M82" s="344">
        <f t="shared" si="3"/>
        <v>30</v>
      </c>
    </row>
    <row r="83" spans="1:14" ht="45.75" customHeight="1" x14ac:dyDescent="0.25">
      <c r="A83" s="34"/>
      <c r="B83" s="41" t="s">
        <v>173</v>
      </c>
      <c r="C83" s="36">
        <v>992</v>
      </c>
      <c r="D83" s="37" t="s">
        <v>26</v>
      </c>
      <c r="E83" s="37" t="s">
        <v>100</v>
      </c>
      <c r="F83" s="38" t="s">
        <v>30</v>
      </c>
      <c r="G83" s="39" t="s">
        <v>76</v>
      </c>
      <c r="H83" s="39" t="s">
        <v>23</v>
      </c>
      <c r="I83" s="40" t="s">
        <v>134</v>
      </c>
      <c r="J83" s="37"/>
      <c r="K83" s="223">
        <f>K85</f>
        <v>20</v>
      </c>
      <c r="L83" s="223">
        <f>L85</f>
        <v>6</v>
      </c>
      <c r="M83" s="344">
        <f t="shared" si="3"/>
        <v>30</v>
      </c>
    </row>
    <row r="84" spans="1:14" ht="62.25" customHeight="1" x14ac:dyDescent="0.25">
      <c r="A84" s="34"/>
      <c r="B84" s="82" t="s">
        <v>270</v>
      </c>
      <c r="C84" s="36">
        <v>992</v>
      </c>
      <c r="D84" s="37" t="s">
        <v>26</v>
      </c>
      <c r="E84" s="37" t="s">
        <v>100</v>
      </c>
      <c r="F84" s="38" t="s">
        <v>30</v>
      </c>
      <c r="G84" s="39" t="s">
        <v>76</v>
      </c>
      <c r="H84" s="39" t="s">
        <v>23</v>
      </c>
      <c r="I84" s="40" t="s">
        <v>154</v>
      </c>
      <c r="J84" s="37"/>
      <c r="K84" s="223">
        <f>K85</f>
        <v>20</v>
      </c>
      <c r="L84" s="223">
        <f>L85</f>
        <v>6</v>
      </c>
      <c r="M84" s="344">
        <f t="shared" si="3"/>
        <v>30</v>
      </c>
    </row>
    <row r="85" spans="1:14" ht="36.75" customHeight="1" x14ac:dyDescent="0.25">
      <c r="A85" s="145"/>
      <c r="B85" s="81" t="s">
        <v>81</v>
      </c>
      <c r="C85" s="146">
        <v>992</v>
      </c>
      <c r="D85" s="166" t="s">
        <v>26</v>
      </c>
      <c r="E85" s="166" t="s">
        <v>100</v>
      </c>
      <c r="F85" s="241" t="s">
        <v>30</v>
      </c>
      <c r="G85" s="242" t="s">
        <v>76</v>
      </c>
      <c r="H85" s="242" t="s">
        <v>23</v>
      </c>
      <c r="I85" s="186" t="s">
        <v>154</v>
      </c>
      <c r="J85" s="166" t="s">
        <v>82</v>
      </c>
      <c r="K85" s="281">
        <v>20</v>
      </c>
      <c r="L85" s="281">
        <v>6</v>
      </c>
      <c r="M85" s="344">
        <f t="shared" si="3"/>
        <v>30</v>
      </c>
    </row>
    <row r="86" spans="1:14" ht="2.25" customHeight="1" x14ac:dyDescent="0.25">
      <c r="A86" s="274"/>
      <c r="B86" s="81" t="s">
        <v>285</v>
      </c>
      <c r="C86" s="146">
        <v>992</v>
      </c>
      <c r="D86" s="166" t="s">
        <v>26</v>
      </c>
      <c r="E86" s="166" t="s">
        <v>100</v>
      </c>
      <c r="F86" s="241" t="s">
        <v>46</v>
      </c>
      <c r="G86" s="242" t="s">
        <v>67</v>
      </c>
      <c r="H86" s="242" t="s">
        <v>23</v>
      </c>
      <c r="I86" s="186" t="s">
        <v>134</v>
      </c>
      <c r="J86" s="166"/>
      <c r="K86" s="281">
        <f t="shared" ref="K86:L88" si="4">K87</f>
        <v>0</v>
      </c>
      <c r="L86" s="281">
        <f t="shared" si="4"/>
        <v>0</v>
      </c>
      <c r="M86" s="344" t="e">
        <f t="shared" si="3"/>
        <v>#DIV/0!</v>
      </c>
    </row>
    <row r="87" spans="1:14" hidden="1" x14ac:dyDescent="0.25">
      <c r="A87" s="274"/>
      <c r="B87" s="81" t="s">
        <v>286</v>
      </c>
      <c r="C87" s="146">
        <v>992</v>
      </c>
      <c r="D87" s="166" t="s">
        <v>26</v>
      </c>
      <c r="E87" s="166" t="s">
        <v>100</v>
      </c>
      <c r="F87" s="241" t="s">
        <v>46</v>
      </c>
      <c r="G87" s="242" t="s">
        <v>76</v>
      </c>
      <c r="H87" s="242" t="s">
        <v>23</v>
      </c>
      <c r="I87" s="186" t="s">
        <v>134</v>
      </c>
      <c r="J87" s="166"/>
      <c r="K87" s="281">
        <f t="shared" si="4"/>
        <v>0</v>
      </c>
      <c r="L87" s="281">
        <f t="shared" si="4"/>
        <v>0</v>
      </c>
      <c r="M87" s="344" t="e">
        <f t="shared" si="3"/>
        <v>#DIV/0!</v>
      </c>
    </row>
    <row r="88" spans="1:14" ht="51" hidden="1" customHeight="1" x14ac:dyDescent="0.25">
      <c r="A88" s="274"/>
      <c r="B88" s="81" t="s">
        <v>287</v>
      </c>
      <c r="C88" s="146">
        <v>992</v>
      </c>
      <c r="D88" s="166" t="s">
        <v>26</v>
      </c>
      <c r="E88" s="166" t="s">
        <v>100</v>
      </c>
      <c r="F88" s="241" t="s">
        <v>46</v>
      </c>
      <c r="G88" s="242" t="s">
        <v>76</v>
      </c>
      <c r="H88" s="242" t="s">
        <v>22</v>
      </c>
      <c r="I88" s="186" t="s">
        <v>284</v>
      </c>
      <c r="J88" s="166"/>
      <c r="K88" s="281">
        <f t="shared" si="4"/>
        <v>0</v>
      </c>
      <c r="L88" s="281">
        <f t="shared" si="4"/>
        <v>0</v>
      </c>
      <c r="M88" s="344" t="e">
        <f t="shared" si="3"/>
        <v>#DIV/0!</v>
      </c>
    </row>
    <row r="89" spans="1:14" ht="36.75" hidden="1" customHeight="1" x14ac:dyDescent="0.25">
      <c r="A89" s="274"/>
      <c r="B89" s="81" t="s">
        <v>81</v>
      </c>
      <c r="C89" s="146">
        <v>992</v>
      </c>
      <c r="D89" s="166" t="s">
        <v>26</v>
      </c>
      <c r="E89" s="166" t="s">
        <v>100</v>
      </c>
      <c r="F89" s="241" t="s">
        <v>46</v>
      </c>
      <c r="G89" s="242" t="s">
        <v>76</v>
      </c>
      <c r="H89" s="242" t="s">
        <v>22</v>
      </c>
      <c r="I89" s="186" t="s">
        <v>284</v>
      </c>
      <c r="J89" s="166" t="s">
        <v>82</v>
      </c>
      <c r="K89" s="281">
        <v>0</v>
      </c>
      <c r="L89" s="281">
        <v>0</v>
      </c>
      <c r="M89" s="344" t="e">
        <f t="shared" si="3"/>
        <v>#DIV/0!</v>
      </c>
    </row>
    <row r="90" spans="1:14" ht="36.75" customHeight="1" x14ac:dyDescent="0.25">
      <c r="A90" s="274"/>
      <c r="B90" s="293" t="s">
        <v>12</v>
      </c>
      <c r="C90" s="275">
        <v>992</v>
      </c>
      <c r="D90" s="261" t="s">
        <v>26</v>
      </c>
      <c r="E90" s="261" t="s">
        <v>46</v>
      </c>
      <c r="F90" s="38"/>
      <c r="G90" s="39"/>
      <c r="H90" s="39"/>
      <c r="I90" s="40"/>
      <c r="J90" s="166"/>
      <c r="K90" s="281">
        <f>K93+K97</f>
        <v>20</v>
      </c>
      <c r="L90" s="281">
        <f>L93+L97</f>
        <v>20</v>
      </c>
      <c r="M90" s="344">
        <f t="shared" si="3"/>
        <v>100</v>
      </c>
    </row>
    <row r="91" spans="1:14" ht="1.5" customHeight="1" x14ac:dyDescent="0.25">
      <c r="A91" s="34"/>
      <c r="B91" s="81" t="s">
        <v>266</v>
      </c>
      <c r="C91" s="146">
        <v>992</v>
      </c>
      <c r="D91" s="166" t="s">
        <v>26</v>
      </c>
      <c r="E91" s="166" t="s">
        <v>46</v>
      </c>
      <c r="F91" s="241" t="s">
        <v>30</v>
      </c>
      <c r="G91" s="242" t="s">
        <v>89</v>
      </c>
      <c r="H91" s="242" t="s">
        <v>23</v>
      </c>
      <c r="I91" s="186" t="s">
        <v>134</v>
      </c>
      <c r="J91" s="166"/>
      <c r="K91" s="281">
        <f>K93</f>
        <v>0</v>
      </c>
      <c r="L91" s="281">
        <f>L93</f>
        <v>0</v>
      </c>
      <c r="M91" s="344" t="e">
        <f t="shared" si="3"/>
        <v>#DIV/0!</v>
      </c>
    </row>
    <row r="92" spans="1:14" ht="51.75" hidden="1" customHeight="1" x14ac:dyDescent="0.25">
      <c r="A92" s="34"/>
      <c r="B92" s="81" t="s">
        <v>267</v>
      </c>
      <c r="C92" s="146">
        <v>992</v>
      </c>
      <c r="D92" s="166" t="s">
        <v>26</v>
      </c>
      <c r="E92" s="166" t="s">
        <v>46</v>
      </c>
      <c r="F92" s="241" t="s">
        <v>30</v>
      </c>
      <c r="G92" s="242" t="s">
        <v>89</v>
      </c>
      <c r="H92" s="242" t="s">
        <v>23</v>
      </c>
      <c r="I92" s="186" t="s">
        <v>268</v>
      </c>
      <c r="J92" s="166"/>
      <c r="K92" s="281">
        <f>K93</f>
        <v>0</v>
      </c>
      <c r="L92" s="281">
        <f>L93</f>
        <v>0</v>
      </c>
      <c r="M92" s="344" t="e">
        <f t="shared" si="3"/>
        <v>#DIV/0!</v>
      </c>
    </row>
    <row r="93" spans="1:14" ht="30.75" hidden="1" customHeight="1" x14ac:dyDescent="0.25">
      <c r="A93" s="34"/>
      <c r="B93" s="81" t="s">
        <v>81</v>
      </c>
      <c r="C93" s="36">
        <v>992</v>
      </c>
      <c r="D93" s="212" t="s">
        <v>26</v>
      </c>
      <c r="E93" s="212" t="s">
        <v>46</v>
      </c>
      <c r="F93" s="241" t="s">
        <v>30</v>
      </c>
      <c r="G93" s="242" t="s">
        <v>89</v>
      </c>
      <c r="H93" s="242" t="s">
        <v>23</v>
      </c>
      <c r="I93" s="186" t="s">
        <v>268</v>
      </c>
      <c r="J93" s="212" t="s">
        <v>82</v>
      </c>
      <c r="K93" s="223">
        <v>0</v>
      </c>
      <c r="L93" s="223">
        <v>0</v>
      </c>
      <c r="M93" s="344" t="e">
        <f t="shared" si="3"/>
        <v>#DIV/0!</v>
      </c>
    </row>
    <row r="94" spans="1:14" ht="29.25" customHeight="1" x14ac:dyDescent="0.25">
      <c r="A94" s="34"/>
      <c r="B94" s="81" t="s">
        <v>271</v>
      </c>
      <c r="C94" s="36">
        <v>992</v>
      </c>
      <c r="D94" s="212" t="s">
        <v>26</v>
      </c>
      <c r="E94" s="212" t="s">
        <v>46</v>
      </c>
      <c r="F94" s="241" t="s">
        <v>30</v>
      </c>
      <c r="G94" s="242" t="s">
        <v>67</v>
      </c>
      <c r="H94" s="242" t="s">
        <v>23</v>
      </c>
      <c r="I94" s="186" t="s">
        <v>134</v>
      </c>
      <c r="J94" s="212"/>
      <c r="K94" s="223">
        <f>K97</f>
        <v>20</v>
      </c>
      <c r="L94" s="223">
        <f>L97</f>
        <v>20</v>
      </c>
      <c r="M94" s="344">
        <f t="shared" si="3"/>
        <v>100</v>
      </c>
    </row>
    <row r="95" spans="1:14" ht="17.25" customHeight="1" x14ac:dyDescent="0.25">
      <c r="A95" s="34"/>
      <c r="B95" s="81" t="s">
        <v>96</v>
      </c>
      <c r="C95" s="36">
        <v>992</v>
      </c>
      <c r="D95" s="37" t="s">
        <v>26</v>
      </c>
      <c r="E95" s="141" t="s">
        <v>46</v>
      </c>
      <c r="F95" s="142" t="s">
        <v>30</v>
      </c>
      <c r="G95" s="143" t="s">
        <v>91</v>
      </c>
      <c r="H95" s="143" t="s">
        <v>23</v>
      </c>
      <c r="I95" s="144" t="s">
        <v>134</v>
      </c>
      <c r="J95" s="37"/>
      <c r="K95" s="223">
        <f>K97</f>
        <v>20</v>
      </c>
      <c r="L95" s="223">
        <f>L97</f>
        <v>20</v>
      </c>
      <c r="M95" s="344">
        <f t="shared" si="3"/>
        <v>100</v>
      </c>
    </row>
    <row r="96" spans="1:14" s="156" customFormat="1" ht="23.25" customHeight="1" x14ac:dyDescent="0.25">
      <c r="A96" s="155"/>
      <c r="B96" s="254" t="s">
        <v>246</v>
      </c>
      <c r="C96" s="36">
        <v>992</v>
      </c>
      <c r="D96" s="37" t="s">
        <v>26</v>
      </c>
      <c r="E96" s="37" t="s">
        <v>46</v>
      </c>
      <c r="F96" s="38" t="s">
        <v>30</v>
      </c>
      <c r="G96" s="39" t="s">
        <v>91</v>
      </c>
      <c r="H96" s="39" t="s">
        <v>23</v>
      </c>
      <c r="I96" s="40" t="s">
        <v>155</v>
      </c>
      <c r="J96" s="37"/>
      <c r="K96" s="223">
        <f>K97</f>
        <v>20</v>
      </c>
      <c r="L96" s="223">
        <f>L97</f>
        <v>20</v>
      </c>
      <c r="M96" s="344">
        <f t="shared" si="3"/>
        <v>100</v>
      </c>
      <c r="N96" s="176"/>
    </row>
    <row r="97" spans="1:14" s="156" customFormat="1" ht="33.75" customHeight="1" x14ac:dyDescent="0.25">
      <c r="A97" s="155"/>
      <c r="B97" s="211" t="s">
        <v>112</v>
      </c>
      <c r="C97" s="36">
        <v>992</v>
      </c>
      <c r="D97" s="37" t="s">
        <v>26</v>
      </c>
      <c r="E97" s="37" t="s">
        <v>46</v>
      </c>
      <c r="F97" s="38" t="s">
        <v>30</v>
      </c>
      <c r="G97" s="39" t="s">
        <v>91</v>
      </c>
      <c r="H97" s="39" t="s">
        <v>23</v>
      </c>
      <c r="I97" s="40" t="s">
        <v>155</v>
      </c>
      <c r="J97" s="37" t="s">
        <v>113</v>
      </c>
      <c r="K97" s="223">
        <v>20</v>
      </c>
      <c r="L97" s="223">
        <v>20</v>
      </c>
      <c r="M97" s="344">
        <f t="shared" si="3"/>
        <v>100</v>
      </c>
      <c r="N97" s="176"/>
    </row>
    <row r="98" spans="1:14" s="159" customFormat="1" ht="19.5" customHeight="1" x14ac:dyDescent="0.25">
      <c r="A98" s="157"/>
      <c r="B98" s="158" t="s">
        <v>13</v>
      </c>
      <c r="C98" s="66">
        <v>992</v>
      </c>
      <c r="D98" s="67" t="s">
        <v>25</v>
      </c>
      <c r="E98" s="67" t="s">
        <v>23</v>
      </c>
      <c r="F98" s="68"/>
      <c r="G98" s="69"/>
      <c r="H98" s="69"/>
      <c r="I98" s="70"/>
      <c r="J98" s="67"/>
      <c r="K98" s="230">
        <f>K99+K112+K117</f>
        <v>6259.8</v>
      </c>
      <c r="L98" s="230">
        <f>L99+L112+L117</f>
        <v>6100</v>
      </c>
      <c r="M98" s="344">
        <f t="shared" si="3"/>
        <v>97.447202786031497</v>
      </c>
      <c r="N98" s="177"/>
    </row>
    <row r="99" spans="1:14" x14ac:dyDescent="0.25">
      <c r="A99" s="34"/>
      <c r="B99" s="41" t="s">
        <v>98</v>
      </c>
      <c r="C99" s="36">
        <v>992</v>
      </c>
      <c r="D99" s="212" t="s">
        <v>25</v>
      </c>
      <c r="E99" s="212" t="s">
        <v>27</v>
      </c>
      <c r="F99" s="38"/>
      <c r="G99" s="39"/>
      <c r="H99" s="39"/>
      <c r="I99" s="40"/>
      <c r="J99" s="212"/>
      <c r="K99" s="223">
        <f>K104+K100</f>
        <v>6138.4000000000005</v>
      </c>
      <c r="L99" s="223">
        <f>L104+L100</f>
        <v>5992.2</v>
      </c>
      <c r="M99" s="344">
        <f t="shared" si="3"/>
        <v>97.618271862374556</v>
      </c>
    </row>
    <row r="100" spans="1:14" ht="1.5" customHeight="1" x14ac:dyDescent="0.25">
      <c r="A100" s="34"/>
      <c r="B100" s="81" t="s">
        <v>169</v>
      </c>
      <c r="C100" s="36">
        <v>992</v>
      </c>
      <c r="D100" s="37" t="s">
        <v>25</v>
      </c>
      <c r="E100" s="37" t="s">
        <v>27</v>
      </c>
      <c r="F100" s="38" t="s">
        <v>24</v>
      </c>
      <c r="G100" s="39" t="s">
        <v>67</v>
      </c>
      <c r="H100" s="39" t="s">
        <v>23</v>
      </c>
      <c r="I100" s="40" t="s">
        <v>134</v>
      </c>
      <c r="J100" s="37"/>
      <c r="K100" s="223">
        <f t="shared" ref="K100:L102" si="5">K101</f>
        <v>0</v>
      </c>
      <c r="L100" s="223">
        <f t="shared" si="5"/>
        <v>0</v>
      </c>
      <c r="M100" s="344" t="e">
        <f t="shared" si="3"/>
        <v>#DIV/0!</v>
      </c>
    </row>
    <row r="101" spans="1:14" hidden="1" x14ac:dyDescent="0.25">
      <c r="A101" s="34"/>
      <c r="B101" s="81" t="s">
        <v>106</v>
      </c>
      <c r="C101" s="36">
        <v>992</v>
      </c>
      <c r="D101" s="37" t="s">
        <v>25</v>
      </c>
      <c r="E101" s="37" t="s">
        <v>27</v>
      </c>
      <c r="F101" s="38" t="s">
        <v>24</v>
      </c>
      <c r="G101" s="39" t="s">
        <v>76</v>
      </c>
      <c r="H101" s="39" t="s">
        <v>23</v>
      </c>
      <c r="I101" s="40" t="s">
        <v>134</v>
      </c>
      <c r="J101" s="37"/>
      <c r="K101" s="223">
        <f t="shared" si="5"/>
        <v>0</v>
      </c>
      <c r="L101" s="223">
        <f t="shared" si="5"/>
        <v>0</v>
      </c>
      <c r="M101" s="344" t="e">
        <f t="shared" si="3"/>
        <v>#DIV/0!</v>
      </c>
    </row>
    <row r="102" spans="1:14" ht="30" hidden="1" x14ac:dyDescent="0.25">
      <c r="A102" s="34"/>
      <c r="B102" s="81" t="s">
        <v>168</v>
      </c>
      <c r="C102" s="36">
        <v>992</v>
      </c>
      <c r="D102" s="37" t="s">
        <v>25</v>
      </c>
      <c r="E102" s="37" t="s">
        <v>27</v>
      </c>
      <c r="F102" s="38" t="s">
        <v>24</v>
      </c>
      <c r="G102" s="39" t="s">
        <v>76</v>
      </c>
      <c r="H102" s="39" t="s">
        <v>23</v>
      </c>
      <c r="I102" s="40" t="s">
        <v>133</v>
      </c>
      <c r="J102" s="37"/>
      <c r="K102" s="223">
        <f t="shared" si="5"/>
        <v>0</v>
      </c>
      <c r="L102" s="223">
        <f t="shared" si="5"/>
        <v>0</v>
      </c>
      <c r="M102" s="344" t="e">
        <f t="shared" si="3"/>
        <v>#DIV/0!</v>
      </c>
    </row>
    <row r="103" spans="1:14" ht="30" hidden="1" x14ac:dyDescent="0.25">
      <c r="A103" s="34"/>
      <c r="B103" s="81" t="s">
        <v>81</v>
      </c>
      <c r="C103" s="36">
        <v>992</v>
      </c>
      <c r="D103" s="37" t="s">
        <v>25</v>
      </c>
      <c r="E103" s="37" t="s">
        <v>27</v>
      </c>
      <c r="F103" s="38" t="s">
        <v>24</v>
      </c>
      <c r="G103" s="39" t="s">
        <v>76</v>
      </c>
      <c r="H103" s="39" t="s">
        <v>23</v>
      </c>
      <c r="I103" s="40" t="s">
        <v>133</v>
      </c>
      <c r="J103" s="37" t="s">
        <v>82</v>
      </c>
      <c r="K103" s="223">
        <v>0</v>
      </c>
      <c r="L103" s="223">
        <v>0</v>
      </c>
      <c r="M103" s="344" t="e">
        <f t="shared" si="3"/>
        <v>#DIV/0!</v>
      </c>
    </row>
    <row r="104" spans="1:14" ht="45" x14ac:dyDescent="0.25">
      <c r="A104" s="34"/>
      <c r="B104" s="41" t="s">
        <v>272</v>
      </c>
      <c r="C104" s="36">
        <v>992</v>
      </c>
      <c r="D104" s="37" t="s">
        <v>25</v>
      </c>
      <c r="E104" s="37" t="s">
        <v>27</v>
      </c>
      <c r="F104" s="38" t="s">
        <v>25</v>
      </c>
      <c r="G104" s="39" t="s">
        <v>67</v>
      </c>
      <c r="H104" s="39" t="s">
        <v>23</v>
      </c>
      <c r="I104" s="40" t="s">
        <v>134</v>
      </c>
      <c r="J104" s="37"/>
      <c r="K104" s="223">
        <f>K109+K105</f>
        <v>6138.4000000000005</v>
      </c>
      <c r="L104" s="223">
        <f>L109+L105</f>
        <v>5992.2</v>
      </c>
      <c r="M104" s="344">
        <f t="shared" si="3"/>
        <v>97.618271862374556</v>
      </c>
    </row>
    <row r="105" spans="1:14" ht="32.25" customHeight="1" x14ac:dyDescent="0.25">
      <c r="A105" s="34"/>
      <c r="B105" s="81" t="s">
        <v>231</v>
      </c>
      <c r="C105" s="36">
        <v>992</v>
      </c>
      <c r="D105" s="37" t="s">
        <v>25</v>
      </c>
      <c r="E105" s="37" t="s">
        <v>27</v>
      </c>
      <c r="F105" s="38" t="s">
        <v>25</v>
      </c>
      <c r="G105" s="39" t="s">
        <v>76</v>
      </c>
      <c r="H105" s="39" t="s">
        <v>23</v>
      </c>
      <c r="I105" s="40" t="s">
        <v>134</v>
      </c>
      <c r="J105" s="37"/>
      <c r="K105" s="223">
        <f>K106</f>
        <v>5975.8</v>
      </c>
      <c r="L105" s="223">
        <f>L106</f>
        <v>5871.9</v>
      </c>
      <c r="M105" s="344">
        <f t="shared" si="3"/>
        <v>98.261320659995306</v>
      </c>
    </row>
    <row r="106" spans="1:14" ht="40.5" customHeight="1" x14ac:dyDescent="0.25">
      <c r="A106" s="34"/>
      <c r="B106" s="41" t="s">
        <v>174</v>
      </c>
      <c r="C106" s="36">
        <v>992</v>
      </c>
      <c r="D106" s="37" t="s">
        <v>25</v>
      </c>
      <c r="E106" s="37" t="s">
        <v>27</v>
      </c>
      <c r="F106" s="38" t="s">
        <v>25</v>
      </c>
      <c r="G106" s="39" t="s">
        <v>76</v>
      </c>
      <c r="H106" s="39" t="s">
        <v>23</v>
      </c>
      <c r="I106" s="40" t="s">
        <v>135</v>
      </c>
      <c r="J106" s="37"/>
      <c r="K106" s="223">
        <f>K107+K108</f>
        <v>5975.8</v>
      </c>
      <c r="L106" s="223">
        <f>L107+L108</f>
        <v>5871.9</v>
      </c>
      <c r="M106" s="344">
        <f t="shared" si="3"/>
        <v>98.261320659995306</v>
      </c>
    </row>
    <row r="107" spans="1:14" ht="30" x14ac:dyDescent="0.25">
      <c r="A107" s="34"/>
      <c r="B107" s="82" t="s">
        <v>81</v>
      </c>
      <c r="C107" s="36">
        <v>992</v>
      </c>
      <c r="D107" s="37" t="s">
        <v>25</v>
      </c>
      <c r="E107" s="37" t="s">
        <v>27</v>
      </c>
      <c r="F107" s="38" t="s">
        <v>25</v>
      </c>
      <c r="G107" s="39" t="s">
        <v>76</v>
      </c>
      <c r="H107" s="39" t="s">
        <v>23</v>
      </c>
      <c r="I107" s="40" t="s">
        <v>135</v>
      </c>
      <c r="J107" s="37" t="s">
        <v>82</v>
      </c>
      <c r="K107" s="223">
        <f>5229.8+710</f>
        <v>5939.8</v>
      </c>
      <c r="L107" s="223">
        <v>5835.9</v>
      </c>
      <c r="M107" s="344">
        <f t="shared" si="3"/>
        <v>98.250782854641571</v>
      </c>
    </row>
    <row r="108" spans="1:14" ht="30" x14ac:dyDescent="0.25">
      <c r="A108" s="34"/>
      <c r="B108" s="82" t="s">
        <v>328</v>
      </c>
      <c r="C108" s="36">
        <v>992</v>
      </c>
      <c r="D108" s="212" t="s">
        <v>25</v>
      </c>
      <c r="E108" s="212" t="s">
        <v>27</v>
      </c>
      <c r="F108" s="38" t="s">
        <v>25</v>
      </c>
      <c r="G108" s="39" t="s">
        <v>76</v>
      </c>
      <c r="H108" s="39" t="s">
        <v>23</v>
      </c>
      <c r="I108" s="40" t="s">
        <v>135</v>
      </c>
      <c r="J108" s="212" t="s">
        <v>327</v>
      </c>
      <c r="K108" s="223">
        <f>120-84</f>
        <v>36</v>
      </c>
      <c r="L108" s="223">
        <v>36</v>
      </c>
      <c r="M108" s="344">
        <f t="shared" si="3"/>
        <v>100</v>
      </c>
    </row>
    <row r="109" spans="1:14" x14ac:dyDescent="0.25">
      <c r="A109" s="34"/>
      <c r="B109" s="82" t="s">
        <v>291</v>
      </c>
      <c r="C109" s="36">
        <v>992</v>
      </c>
      <c r="D109" s="212" t="s">
        <v>25</v>
      </c>
      <c r="E109" s="212" t="s">
        <v>27</v>
      </c>
      <c r="F109" s="38" t="s">
        <v>25</v>
      </c>
      <c r="G109" s="39" t="s">
        <v>69</v>
      </c>
      <c r="H109" s="39" t="s">
        <v>23</v>
      </c>
      <c r="I109" s="40" t="s">
        <v>134</v>
      </c>
      <c r="J109" s="212"/>
      <c r="K109" s="223">
        <f>K110</f>
        <v>162.60000000000002</v>
      </c>
      <c r="L109" s="223">
        <f>L110</f>
        <v>120.3</v>
      </c>
      <c r="M109" s="344">
        <f t="shared" si="3"/>
        <v>73.985239852398507</v>
      </c>
    </row>
    <row r="110" spans="1:14" x14ac:dyDescent="0.25">
      <c r="A110" s="34"/>
      <c r="B110" s="82" t="s">
        <v>290</v>
      </c>
      <c r="C110" s="36">
        <v>992</v>
      </c>
      <c r="D110" s="212" t="s">
        <v>25</v>
      </c>
      <c r="E110" s="212" t="s">
        <v>27</v>
      </c>
      <c r="F110" s="38" t="s">
        <v>25</v>
      </c>
      <c r="G110" s="39" t="s">
        <v>69</v>
      </c>
      <c r="H110" s="39" t="s">
        <v>23</v>
      </c>
      <c r="I110" s="40" t="s">
        <v>135</v>
      </c>
      <c r="J110" s="212"/>
      <c r="K110" s="223">
        <f>K111</f>
        <v>162.60000000000002</v>
      </c>
      <c r="L110" s="223">
        <f>L111</f>
        <v>120.3</v>
      </c>
      <c r="M110" s="344">
        <f t="shared" si="3"/>
        <v>73.985239852398507</v>
      </c>
    </row>
    <row r="111" spans="1:14" ht="30" x14ac:dyDescent="0.25">
      <c r="A111" s="34"/>
      <c r="B111" s="82" t="s">
        <v>81</v>
      </c>
      <c r="C111" s="36">
        <v>992</v>
      </c>
      <c r="D111" s="212" t="s">
        <v>25</v>
      </c>
      <c r="E111" s="212" t="s">
        <v>27</v>
      </c>
      <c r="F111" s="38" t="s">
        <v>25</v>
      </c>
      <c r="G111" s="39" t="s">
        <v>69</v>
      </c>
      <c r="H111" s="39" t="s">
        <v>23</v>
      </c>
      <c r="I111" s="40" t="s">
        <v>135</v>
      </c>
      <c r="J111" s="212" t="s">
        <v>82</v>
      </c>
      <c r="K111" s="223">
        <f>362.6-200</f>
        <v>162.60000000000002</v>
      </c>
      <c r="L111" s="223">
        <v>120.3</v>
      </c>
      <c r="M111" s="344">
        <f t="shared" si="3"/>
        <v>73.985239852398507</v>
      </c>
    </row>
    <row r="112" spans="1:14" x14ac:dyDescent="0.25">
      <c r="A112" s="34"/>
      <c r="B112" s="65" t="s">
        <v>99</v>
      </c>
      <c r="C112" s="66">
        <v>992</v>
      </c>
      <c r="D112" s="67" t="s">
        <v>25</v>
      </c>
      <c r="E112" s="67" t="s">
        <v>100</v>
      </c>
      <c r="F112" s="68"/>
      <c r="G112" s="69"/>
      <c r="H112" s="69"/>
      <c r="I112" s="70"/>
      <c r="J112" s="67"/>
      <c r="K112" s="230">
        <f>K116</f>
        <v>121.39999999999998</v>
      </c>
      <c r="L112" s="230">
        <f>L116</f>
        <v>107.8</v>
      </c>
      <c r="M112" s="344">
        <f t="shared" si="3"/>
        <v>88.797364085667226</v>
      </c>
    </row>
    <row r="113" spans="1:14" ht="35.25" customHeight="1" x14ac:dyDescent="0.25">
      <c r="A113" s="34"/>
      <c r="B113" s="81" t="s">
        <v>273</v>
      </c>
      <c r="C113" s="36">
        <v>992</v>
      </c>
      <c r="D113" s="37" t="s">
        <v>25</v>
      </c>
      <c r="E113" s="37" t="s">
        <v>100</v>
      </c>
      <c r="F113" s="38" t="s">
        <v>101</v>
      </c>
      <c r="G113" s="39" t="s">
        <v>67</v>
      </c>
      <c r="H113" s="39" t="s">
        <v>23</v>
      </c>
      <c r="I113" s="40" t="s">
        <v>134</v>
      </c>
      <c r="J113" s="37"/>
      <c r="K113" s="223">
        <f>K116</f>
        <v>121.39999999999998</v>
      </c>
      <c r="L113" s="223">
        <f>L116</f>
        <v>107.8</v>
      </c>
      <c r="M113" s="344">
        <f t="shared" si="3"/>
        <v>88.797364085667226</v>
      </c>
    </row>
    <row r="114" spans="1:14" x14ac:dyDescent="0.25">
      <c r="A114" s="34"/>
      <c r="B114" s="80" t="s">
        <v>248</v>
      </c>
      <c r="C114" s="36">
        <v>992</v>
      </c>
      <c r="D114" s="37" t="s">
        <v>25</v>
      </c>
      <c r="E114" s="37" t="s">
        <v>100</v>
      </c>
      <c r="F114" s="38" t="s">
        <v>101</v>
      </c>
      <c r="G114" s="39" t="s">
        <v>69</v>
      </c>
      <c r="H114" s="39" t="s">
        <v>23</v>
      </c>
      <c r="I114" s="40" t="s">
        <v>134</v>
      </c>
      <c r="J114" s="37"/>
      <c r="K114" s="223">
        <f>K116</f>
        <v>121.39999999999998</v>
      </c>
      <c r="L114" s="223">
        <f>L116</f>
        <v>107.8</v>
      </c>
      <c r="M114" s="344">
        <f t="shared" si="3"/>
        <v>88.797364085667226</v>
      </c>
    </row>
    <row r="115" spans="1:14" x14ac:dyDescent="0.25">
      <c r="A115" s="34"/>
      <c r="B115" s="82" t="s">
        <v>58</v>
      </c>
      <c r="C115" s="36">
        <v>992</v>
      </c>
      <c r="D115" s="37" t="s">
        <v>25</v>
      </c>
      <c r="E115" s="37" t="s">
        <v>100</v>
      </c>
      <c r="F115" s="38" t="s">
        <v>101</v>
      </c>
      <c r="G115" s="39" t="s">
        <v>69</v>
      </c>
      <c r="H115" s="39" t="s">
        <v>23</v>
      </c>
      <c r="I115" s="40" t="s">
        <v>142</v>
      </c>
      <c r="J115" s="37"/>
      <c r="K115" s="223">
        <f>K116</f>
        <v>121.39999999999998</v>
      </c>
      <c r="L115" s="223">
        <f>L116</f>
        <v>107.8</v>
      </c>
      <c r="M115" s="344">
        <f t="shared" si="3"/>
        <v>88.797364085667226</v>
      </c>
    </row>
    <row r="116" spans="1:14" ht="30" x14ac:dyDescent="0.25">
      <c r="A116" s="145"/>
      <c r="B116" s="82" t="s">
        <v>81</v>
      </c>
      <c r="C116" s="146">
        <v>992</v>
      </c>
      <c r="D116" s="166" t="s">
        <v>25</v>
      </c>
      <c r="E116" s="166" t="s">
        <v>100</v>
      </c>
      <c r="F116" s="241" t="s">
        <v>101</v>
      </c>
      <c r="G116" s="242" t="s">
        <v>69</v>
      </c>
      <c r="H116" s="242" t="s">
        <v>23</v>
      </c>
      <c r="I116" s="186" t="s">
        <v>142</v>
      </c>
      <c r="J116" s="166" t="s">
        <v>82</v>
      </c>
      <c r="K116" s="281">
        <f>201.4+80-100-40-20</f>
        <v>121.39999999999998</v>
      </c>
      <c r="L116" s="281">
        <v>107.8</v>
      </c>
      <c r="M116" s="344">
        <f t="shared" si="3"/>
        <v>88.797364085667226</v>
      </c>
    </row>
    <row r="117" spans="1:14" ht="1.5" customHeight="1" x14ac:dyDescent="0.25">
      <c r="A117" s="34"/>
      <c r="B117" s="81" t="s">
        <v>255</v>
      </c>
      <c r="C117" s="36">
        <v>992</v>
      </c>
      <c r="D117" s="212" t="s">
        <v>25</v>
      </c>
      <c r="E117" s="212" t="s">
        <v>40</v>
      </c>
      <c r="F117" s="166"/>
      <c r="G117" s="166"/>
      <c r="H117" s="166"/>
      <c r="I117" s="166"/>
      <c r="J117" s="212"/>
      <c r="K117" s="223">
        <f>K121</f>
        <v>0</v>
      </c>
      <c r="L117" s="223">
        <f>L121</f>
        <v>0</v>
      </c>
      <c r="M117" s="344" t="e">
        <f t="shared" si="3"/>
        <v>#DIV/0!</v>
      </c>
    </row>
    <row r="118" spans="1:14" ht="45" hidden="1" x14ac:dyDescent="0.25">
      <c r="A118" s="34"/>
      <c r="B118" s="81" t="s">
        <v>256</v>
      </c>
      <c r="C118" s="36">
        <v>992</v>
      </c>
      <c r="D118" s="212" t="s">
        <v>25</v>
      </c>
      <c r="E118" s="38" t="s">
        <v>40</v>
      </c>
      <c r="F118" s="38" t="s">
        <v>97</v>
      </c>
      <c r="G118" s="39" t="s">
        <v>67</v>
      </c>
      <c r="H118" s="39" t="s">
        <v>23</v>
      </c>
      <c r="I118" s="40" t="s">
        <v>134</v>
      </c>
      <c r="J118" s="40"/>
      <c r="K118" s="223">
        <f>K121</f>
        <v>0</v>
      </c>
      <c r="L118" s="223">
        <f>L121</f>
        <v>0</v>
      </c>
      <c r="M118" s="344" t="e">
        <f t="shared" si="3"/>
        <v>#DIV/0!</v>
      </c>
    </row>
    <row r="119" spans="1:14" ht="30" hidden="1" x14ac:dyDescent="0.25">
      <c r="A119" s="34"/>
      <c r="B119" s="81" t="s">
        <v>257</v>
      </c>
      <c r="C119" s="36">
        <v>992</v>
      </c>
      <c r="D119" s="212" t="s">
        <v>25</v>
      </c>
      <c r="E119" s="38" t="s">
        <v>40</v>
      </c>
      <c r="F119" s="262" t="s">
        <v>97</v>
      </c>
      <c r="G119" s="85" t="s">
        <v>76</v>
      </c>
      <c r="H119" s="85" t="s">
        <v>23</v>
      </c>
      <c r="I119" s="263" t="s">
        <v>134</v>
      </c>
      <c r="J119" s="40"/>
      <c r="K119" s="223">
        <f>K121</f>
        <v>0</v>
      </c>
      <c r="L119" s="223">
        <f>L121</f>
        <v>0</v>
      </c>
      <c r="M119" s="344" t="e">
        <f t="shared" si="3"/>
        <v>#DIV/0!</v>
      </c>
    </row>
    <row r="120" spans="1:14" ht="39" hidden="1" customHeight="1" x14ac:dyDescent="0.25">
      <c r="A120" s="34"/>
      <c r="B120" s="254" t="s">
        <v>258</v>
      </c>
      <c r="C120" s="36">
        <v>992</v>
      </c>
      <c r="D120" s="212" t="s">
        <v>25</v>
      </c>
      <c r="E120" s="38" t="s">
        <v>40</v>
      </c>
      <c r="F120" s="38" t="s">
        <v>97</v>
      </c>
      <c r="G120" s="39" t="s">
        <v>76</v>
      </c>
      <c r="H120" s="39" t="s">
        <v>22</v>
      </c>
      <c r="I120" s="40" t="s">
        <v>156</v>
      </c>
      <c r="J120" s="40"/>
      <c r="K120" s="223">
        <f>K121</f>
        <v>0</v>
      </c>
      <c r="L120" s="223">
        <f>L121</f>
        <v>0</v>
      </c>
      <c r="M120" s="344" t="e">
        <f t="shared" si="3"/>
        <v>#DIV/0!</v>
      </c>
    </row>
    <row r="121" spans="1:14" ht="30" hidden="1" x14ac:dyDescent="0.25">
      <c r="A121" s="34"/>
      <c r="B121" s="82" t="s">
        <v>81</v>
      </c>
      <c r="C121" s="36">
        <v>992</v>
      </c>
      <c r="D121" s="212" t="s">
        <v>25</v>
      </c>
      <c r="E121" s="38" t="s">
        <v>40</v>
      </c>
      <c r="F121" s="142" t="s">
        <v>97</v>
      </c>
      <c r="G121" s="143" t="s">
        <v>76</v>
      </c>
      <c r="H121" s="143" t="s">
        <v>22</v>
      </c>
      <c r="I121" s="144" t="s">
        <v>156</v>
      </c>
      <c r="J121" s="40" t="s">
        <v>82</v>
      </c>
      <c r="K121" s="223">
        <v>0</v>
      </c>
      <c r="L121" s="223">
        <v>0</v>
      </c>
      <c r="M121" s="344" t="e">
        <f t="shared" si="3"/>
        <v>#DIV/0!</v>
      </c>
    </row>
    <row r="122" spans="1:14" s="71" customFormat="1" x14ac:dyDescent="0.25">
      <c r="A122" s="64"/>
      <c r="B122" s="79" t="s">
        <v>14</v>
      </c>
      <c r="C122" s="66">
        <v>992</v>
      </c>
      <c r="D122" s="67" t="s">
        <v>30</v>
      </c>
      <c r="E122" s="67" t="s">
        <v>23</v>
      </c>
      <c r="F122" s="243"/>
      <c r="G122" s="244"/>
      <c r="H122" s="244"/>
      <c r="I122" s="245"/>
      <c r="J122" s="67"/>
      <c r="K122" s="230">
        <f>K123+K130</f>
        <v>12939.5</v>
      </c>
      <c r="L122" s="230">
        <f>L123+L130</f>
        <v>12082.5</v>
      </c>
      <c r="M122" s="344">
        <f t="shared" si="3"/>
        <v>93.376869276247149</v>
      </c>
      <c r="N122" s="174"/>
    </row>
    <row r="123" spans="1:14" x14ac:dyDescent="0.25">
      <c r="A123" s="34"/>
      <c r="B123" s="302" t="s">
        <v>15</v>
      </c>
      <c r="C123" s="303">
        <v>992</v>
      </c>
      <c r="D123" s="304" t="s">
        <v>30</v>
      </c>
      <c r="E123" s="304" t="s">
        <v>24</v>
      </c>
      <c r="F123" s="305"/>
      <c r="G123" s="306"/>
      <c r="H123" s="306"/>
      <c r="I123" s="307"/>
      <c r="J123" s="304"/>
      <c r="K123" s="308">
        <f>K124</f>
        <v>7118.5</v>
      </c>
      <c r="L123" s="308">
        <f>L124</f>
        <v>6410.2</v>
      </c>
      <c r="M123" s="344">
        <f t="shared" si="3"/>
        <v>90.049870056894008</v>
      </c>
    </row>
    <row r="124" spans="1:14" ht="45" x14ac:dyDescent="0.25">
      <c r="A124" s="34"/>
      <c r="B124" s="41" t="s">
        <v>274</v>
      </c>
      <c r="C124" s="36">
        <v>992</v>
      </c>
      <c r="D124" s="37" t="s">
        <v>30</v>
      </c>
      <c r="E124" s="37" t="s">
        <v>24</v>
      </c>
      <c r="F124" s="38" t="s">
        <v>102</v>
      </c>
      <c r="G124" s="39" t="s">
        <v>67</v>
      </c>
      <c r="H124" s="39" t="s">
        <v>23</v>
      </c>
      <c r="I124" s="40" t="s">
        <v>134</v>
      </c>
      <c r="J124" s="37"/>
      <c r="K124" s="223">
        <f>K125</f>
        <v>7118.5</v>
      </c>
      <c r="L124" s="223">
        <f>L125</f>
        <v>6410.2</v>
      </c>
      <c r="M124" s="344">
        <f t="shared" si="3"/>
        <v>90.049870056894008</v>
      </c>
    </row>
    <row r="125" spans="1:14" x14ac:dyDescent="0.25">
      <c r="A125" s="34"/>
      <c r="B125" s="41" t="s">
        <v>165</v>
      </c>
      <c r="C125" s="36">
        <v>992</v>
      </c>
      <c r="D125" s="37" t="s">
        <v>30</v>
      </c>
      <c r="E125" s="37" t="s">
        <v>24</v>
      </c>
      <c r="F125" s="38" t="s">
        <v>102</v>
      </c>
      <c r="G125" s="39" t="s">
        <v>69</v>
      </c>
      <c r="H125" s="39" t="s">
        <v>23</v>
      </c>
      <c r="I125" s="40" t="s">
        <v>134</v>
      </c>
      <c r="J125" s="37"/>
      <c r="K125" s="223">
        <f>K129+K126</f>
        <v>7118.5</v>
      </c>
      <c r="L125" s="223">
        <f>L129+L126</f>
        <v>6410.2</v>
      </c>
      <c r="M125" s="344">
        <f t="shared" si="3"/>
        <v>90.049870056894008</v>
      </c>
    </row>
    <row r="126" spans="1:14" x14ac:dyDescent="0.25">
      <c r="A126" s="34"/>
      <c r="B126" s="41" t="s">
        <v>345</v>
      </c>
      <c r="C126" s="36">
        <v>992</v>
      </c>
      <c r="D126" s="212" t="s">
        <v>30</v>
      </c>
      <c r="E126" s="212" t="s">
        <v>24</v>
      </c>
      <c r="F126" s="38" t="s">
        <v>102</v>
      </c>
      <c r="G126" s="39" t="s">
        <v>69</v>
      </c>
      <c r="H126" s="39" t="s">
        <v>23</v>
      </c>
      <c r="I126" s="40" t="s">
        <v>344</v>
      </c>
      <c r="J126" s="212"/>
      <c r="K126" s="223">
        <f>K127</f>
        <v>3501.1</v>
      </c>
      <c r="L126" s="223">
        <f>L127</f>
        <v>3483.5</v>
      </c>
      <c r="M126" s="344">
        <f t="shared" si="3"/>
        <v>99.497300848304818</v>
      </c>
    </row>
    <row r="127" spans="1:14" ht="30" x14ac:dyDescent="0.25">
      <c r="A127" s="34"/>
      <c r="B127" s="41" t="s">
        <v>81</v>
      </c>
      <c r="C127" s="36">
        <v>992</v>
      </c>
      <c r="D127" s="212" t="s">
        <v>30</v>
      </c>
      <c r="E127" s="212" t="s">
        <v>24</v>
      </c>
      <c r="F127" s="38" t="s">
        <v>102</v>
      </c>
      <c r="G127" s="39" t="s">
        <v>69</v>
      </c>
      <c r="H127" s="39" t="s">
        <v>23</v>
      </c>
      <c r="I127" s="40" t="s">
        <v>344</v>
      </c>
      <c r="J127" s="212" t="s">
        <v>82</v>
      </c>
      <c r="K127" s="223">
        <v>3501.1</v>
      </c>
      <c r="L127" s="223">
        <v>3483.5</v>
      </c>
      <c r="M127" s="344">
        <f t="shared" si="3"/>
        <v>99.497300848304818</v>
      </c>
    </row>
    <row r="128" spans="1:14" x14ac:dyDescent="0.25">
      <c r="A128" s="34"/>
      <c r="B128" s="41" t="s">
        <v>47</v>
      </c>
      <c r="C128" s="36">
        <v>992</v>
      </c>
      <c r="D128" s="37" t="s">
        <v>30</v>
      </c>
      <c r="E128" s="37" t="s">
        <v>24</v>
      </c>
      <c r="F128" s="38" t="s">
        <v>102</v>
      </c>
      <c r="G128" s="39" t="s">
        <v>69</v>
      </c>
      <c r="H128" s="39" t="s">
        <v>23</v>
      </c>
      <c r="I128" s="40" t="s">
        <v>157</v>
      </c>
      <c r="J128" s="37"/>
      <c r="K128" s="223">
        <f>K129</f>
        <v>3617.4</v>
      </c>
      <c r="L128" s="223">
        <f>L129</f>
        <v>2926.7</v>
      </c>
      <c r="M128" s="344">
        <f t="shared" si="3"/>
        <v>80.906175706308403</v>
      </c>
    </row>
    <row r="129" spans="1:21" ht="30" x14ac:dyDescent="0.25">
      <c r="A129" s="34"/>
      <c r="B129" s="41" t="s">
        <v>81</v>
      </c>
      <c r="C129" s="36">
        <v>992</v>
      </c>
      <c r="D129" s="37" t="s">
        <v>30</v>
      </c>
      <c r="E129" s="37" t="s">
        <v>24</v>
      </c>
      <c r="F129" s="38" t="s">
        <v>102</v>
      </c>
      <c r="G129" s="39" t="s">
        <v>69</v>
      </c>
      <c r="H129" s="39" t="s">
        <v>23</v>
      </c>
      <c r="I129" s="40" t="s">
        <v>157</v>
      </c>
      <c r="J129" s="37" t="s">
        <v>82</v>
      </c>
      <c r="K129" s="223">
        <f>515.3+100+273.4+800.1+1400+201.6-300+627</f>
        <v>3617.4</v>
      </c>
      <c r="L129" s="223">
        <v>2926.7</v>
      </c>
      <c r="M129" s="344">
        <f t="shared" si="3"/>
        <v>80.906175706308403</v>
      </c>
    </row>
    <row r="130" spans="1:21" s="71" customFormat="1" x14ac:dyDescent="0.25">
      <c r="A130" s="64"/>
      <c r="B130" s="41" t="s">
        <v>16</v>
      </c>
      <c r="C130" s="36">
        <v>992</v>
      </c>
      <c r="D130" s="212" t="s">
        <v>30</v>
      </c>
      <c r="E130" s="212" t="s">
        <v>26</v>
      </c>
      <c r="F130" s="38"/>
      <c r="G130" s="39"/>
      <c r="H130" s="39"/>
      <c r="I130" s="40"/>
      <c r="J130" s="212"/>
      <c r="K130" s="223">
        <f>K134+K137+K142+K138</f>
        <v>5821</v>
      </c>
      <c r="L130" s="223">
        <f>L134+L137+L142+L138</f>
        <v>5672.2999999999993</v>
      </c>
      <c r="M130" s="344">
        <f t="shared" si="3"/>
        <v>97.445456107198055</v>
      </c>
      <c r="N130" s="174"/>
    </row>
    <row r="131" spans="1:21" ht="30" x14ac:dyDescent="0.25">
      <c r="A131" s="34"/>
      <c r="B131" s="41" t="s">
        <v>275</v>
      </c>
      <c r="C131" s="36">
        <v>992</v>
      </c>
      <c r="D131" s="37" t="s">
        <v>30</v>
      </c>
      <c r="E131" s="37" t="s">
        <v>26</v>
      </c>
      <c r="F131" s="38" t="s">
        <v>108</v>
      </c>
      <c r="G131" s="39" t="s">
        <v>67</v>
      </c>
      <c r="H131" s="39" t="s">
        <v>23</v>
      </c>
      <c r="I131" s="40" t="s">
        <v>134</v>
      </c>
      <c r="J131" s="37"/>
      <c r="K131" s="223">
        <f>K134+K137+K142</f>
        <v>2555.4</v>
      </c>
      <c r="L131" s="223">
        <f>L134+L137+L142</f>
        <v>2406.6999999999998</v>
      </c>
      <c r="M131" s="344">
        <f t="shared" si="3"/>
        <v>94.18095014479141</v>
      </c>
    </row>
    <row r="132" spans="1:21" ht="27.75" customHeight="1" x14ac:dyDescent="0.25">
      <c r="A132" s="34"/>
      <c r="B132" s="41" t="s">
        <v>109</v>
      </c>
      <c r="C132" s="36">
        <v>992</v>
      </c>
      <c r="D132" s="37" t="s">
        <v>30</v>
      </c>
      <c r="E132" s="37" t="s">
        <v>26</v>
      </c>
      <c r="F132" s="38" t="s">
        <v>108</v>
      </c>
      <c r="G132" s="39" t="s">
        <v>76</v>
      </c>
      <c r="H132" s="39" t="s">
        <v>23</v>
      </c>
      <c r="I132" s="40" t="s">
        <v>134</v>
      </c>
      <c r="J132" s="37"/>
      <c r="K132" s="223">
        <f>K134</f>
        <v>290</v>
      </c>
      <c r="L132" s="223">
        <f>L134</f>
        <v>282.10000000000002</v>
      </c>
      <c r="M132" s="344">
        <f t="shared" si="3"/>
        <v>97.275862068965523</v>
      </c>
    </row>
    <row r="133" spans="1:21" ht="45" x14ac:dyDescent="0.25">
      <c r="A133" s="34"/>
      <c r="B133" s="75" t="s">
        <v>276</v>
      </c>
      <c r="C133" s="36">
        <v>992</v>
      </c>
      <c r="D133" s="37" t="s">
        <v>30</v>
      </c>
      <c r="E133" s="37" t="s">
        <v>26</v>
      </c>
      <c r="F133" s="38" t="s">
        <v>108</v>
      </c>
      <c r="G133" s="39" t="s">
        <v>76</v>
      </c>
      <c r="H133" s="39" t="s">
        <v>23</v>
      </c>
      <c r="I133" s="40" t="s">
        <v>145</v>
      </c>
      <c r="J133" s="37"/>
      <c r="K133" s="223">
        <f>K134</f>
        <v>290</v>
      </c>
      <c r="L133" s="223">
        <f>L134</f>
        <v>282.10000000000002</v>
      </c>
      <c r="M133" s="344">
        <f t="shared" si="3"/>
        <v>97.275862068965523</v>
      </c>
      <c r="U133" s="72" t="s">
        <v>180</v>
      </c>
    </row>
    <row r="134" spans="1:21" ht="30" x14ac:dyDescent="0.25">
      <c r="A134" s="34"/>
      <c r="B134" s="138" t="s">
        <v>81</v>
      </c>
      <c r="C134" s="148">
        <v>992</v>
      </c>
      <c r="D134" s="25" t="s">
        <v>30</v>
      </c>
      <c r="E134" s="25" t="s">
        <v>26</v>
      </c>
      <c r="F134" s="137" t="s">
        <v>108</v>
      </c>
      <c r="G134" s="139" t="s">
        <v>76</v>
      </c>
      <c r="H134" s="139" t="s">
        <v>23</v>
      </c>
      <c r="I134" s="26" t="s">
        <v>145</v>
      </c>
      <c r="J134" s="25" t="s">
        <v>82</v>
      </c>
      <c r="K134" s="223">
        <f>840-550</f>
        <v>290</v>
      </c>
      <c r="L134" s="223">
        <v>282.10000000000002</v>
      </c>
      <c r="M134" s="344">
        <f t="shared" si="3"/>
        <v>97.275862068965523</v>
      </c>
    </row>
    <row r="135" spans="1:21" ht="30" x14ac:dyDescent="0.25">
      <c r="A135" s="34"/>
      <c r="B135" s="138" t="s">
        <v>277</v>
      </c>
      <c r="C135" s="148">
        <v>992</v>
      </c>
      <c r="D135" s="25" t="s">
        <v>30</v>
      </c>
      <c r="E135" s="25" t="s">
        <v>26</v>
      </c>
      <c r="F135" s="137" t="s">
        <v>108</v>
      </c>
      <c r="G135" s="139" t="s">
        <v>69</v>
      </c>
      <c r="H135" s="139" t="s">
        <v>23</v>
      </c>
      <c r="I135" s="26" t="s">
        <v>134</v>
      </c>
      <c r="J135" s="25"/>
      <c r="K135" s="223">
        <f>K137+K138</f>
        <v>4000.6</v>
      </c>
      <c r="L135" s="223">
        <f>L137+L138</f>
        <v>3993.3999999999996</v>
      </c>
      <c r="M135" s="344">
        <f t="shared" si="3"/>
        <v>99.820026995950599</v>
      </c>
    </row>
    <row r="136" spans="1:21" x14ac:dyDescent="0.25">
      <c r="A136" s="260"/>
      <c r="B136" s="138" t="s">
        <v>110</v>
      </c>
      <c r="C136" s="148">
        <v>992</v>
      </c>
      <c r="D136" s="25" t="s">
        <v>30</v>
      </c>
      <c r="E136" s="25" t="s">
        <v>26</v>
      </c>
      <c r="F136" s="137" t="s">
        <v>108</v>
      </c>
      <c r="G136" s="139" t="s">
        <v>69</v>
      </c>
      <c r="H136" s="139" t="s">
        <v>23</v>
      </c>
      <c r="I136" s="26" t="s">
        <v>146</v>
      </c>
      <c r="J136" s="25"/>
      <c r="K136" s="223">
        <f>K137</f>
        <v>735</v>
      </c>
      <c r="L136" s="223">
        <f>L137</f>
        <v>727.8</v>
      </c>
      <c r="M136" s="344">
        <f t="shared" si="3"/>
        <v>99.020408163265301</v>
      </c>
    </row>
    <row r="137" spans="1:21" ht="30" x14ac:dyDescent="0.25">
      <c r="A137" s="260"/>
      <c r="B137" s="138" t="s">
        <v>81</v>
      </c>
      <c r="C137" s="148">
        <v>992</v>
      </c>
      <c r="D137" s="25" t="s">
        <v>30</v>
      </c>
      <c r="E137" s="25" t="s">
        <v>26</v>
      </c>
      <c r="F137" s="137" t="s">
        <v>108</v>
      </c>
      <c r="G137" s="139" t="s">
        <v>69</v>
      </c>
      <c r="H137" s="139" t="s">
        <v>23</v>
      </c>
      <c r="I137" s="26" t="s">
        <v>146</v>
      </c>
      <c r="J137" s="25" t="s">
        <v>82</v>
      </c>
      <c r="K137" s="223">
        <f>485+250</f>
        <v>735</v>
      </c>
      <c r="L137" s="223">
        <v>727.8</v>
      </c>
      <c r="M137" s="344">
        <f t="shared" si="3"/>
        <v>99.020408163265301</v>
      </c>
      <c r="N137" s="169"/>
    </row>
    <row r="138" spans="1:21" x14ac:dyDescent="0.25">
      <c r="A138" s="260"/>
      <c r="B138" s="138" t="s">
        <v>347</v>
      </c>
      <c r="C138" s="148">
        <v>992</v>
      </c>
      <c r="D138" s="25" t="s">
        <v>30</v>
      </c>
      <c r="E138" s="25" t="s">
        <v>26</v>
      </c>
      <c r="F138" s="137" t="s">
        <v>108</v>
      </c>
      <c r="G138" s="139" t="s">
        <v>69</v>
      </c>
      <c r="H138" s="139" t="s">
        <v>23</v>
      </c>
      <c r="I138" s="26" t="s">
        <v>346</v>
      </c>
      <c r="J138" s="25"/>
      <c r="K138" s="223">
        <f>K139</f>
        <v>3265.6</v>
      </c>
      <c r="L138" s="223">
        <f>L139</f>
        <v>3265.6</v>
      </c>
      <c r="M138" s="344">
        <f t="shared" si="3"/>
        <v>100</v>
      </c>
      <c r="N138" s="169"/>
    </row>
    <row r="139" spans="1:21" ht="30" x14ac:dyDescent="0.25">
      <c r="A139" s="260"/>
      <c r="B139" s="138" t="s">
        <v>81</v>
      </c>
      <c r="C139" s="148">
        <v>992</v>
      </c>
      <c r="D139" s="25" t="s">
        <v>30</v>
      </c>
      <c r="E139" s="25" t="s">
        <v>26</v>
      </c>
      <c r="F139" s="137" t="s">
        <v>108</v>
      </c>
      <c r="G139" s="139" t="s">
        <v>69</v>
      </c>
      <c r="H139" s="139" t="s">
        <v>23</v>
      </c>
      <c r="I139" s="26" t="s">
        <v>346</v>
      </c>
      <c r="J139" s="25" t="s">
        <v>82</v>
      </c>
      <c r="K139" s="223">
        <v>3265.6</v>
      </c>
      <c r="L139" s="223">
        <v>3265.6</v>
      </c>
      <c r="M139" s="344">
        <f t="shared" si="3"/>
        <v>100</v>
      </c>
      <c r="N139" s="169"/>
    </row>
    <row r="140" spans="1:21" ht="55.5" customHeight="1" x14ac:dyDescent="0.25">
      <c r="A140" s="34"/>
      <c r="B140" s="147" t="s">
        <v>278</v>
      </c>
      <c r="C140" s="148">
        <v>992</v>
      </c>
      <c r="D140" s="25" t="s">
        <v>30</v>
      </c>
      <c r="E140" s="25" t="s">
        <v>26</v>
      </c>
      <c r="F140" s="137" t="s">
        <v>108</v>
      </c>
      <c r="G140" s="139" t="s">
        <v>95</v>
      </c>
      <c r="H140" s="139" t="s">
        <v>23</v>
      </c>
      <c r="I140" s="26" t="s">
        <v>134</v>
      </c>
      <c r="J140" s="25"/>
      <c r="K140" s="223">
        <f>K142</f>
        <v>1530.4</v>
      </c>
      <c r="L140" s="223">
        <f>L142</f>
        <v>1396.8</v>
      </c>
      <c r="M140" s="344">
        <f t="shared" si="3"/>
        <v>91.270256142185048</v>
      </c>
      <c r="N140" s="169"/>
    </row>
    <row r="141" spans="1:21" ht="30" x14ac:dyDescent="0.25">
      <c r="A141" s="34"/>
      <c r="B141" s="138" t="s">
        <v>111</v>
      </c>
      <c r="C141" s="148">
        <v>992</v>
      </c>
      <c r="D141" s="25" t="s">
        <v>30</v>
      </c>
      <c r="E141" s="25" t="s">
        <v>26</v>
      </c>
      <c r="F141" s="137" t="s">
        <v>108</v>
      </c>
      <c r="G141" s="139" t="s">
        <v>95</v>
      </c>
      <c r="H141" s="139" t="s">
        <v>23</v>
      </c>
      <c r="I141" s="26" t="s">
        <v>147</v>
      </c>
      <c r="J141" s="25"/>
      <c r="K141" s="223">
        <f>K142</f>
        <v>1530.4</v>
      </c>
      <c r="L141" s="223">
        <f>L142</f>
        <v>1396.8</v>
      </c>
      <c r="M141" s="344">
        <f t="shared" ref="M141:M185" si="6">L141*100/K141</f>
        <v>91.270256142185048</v>
      </c>
    </row>
    <row r="142" spans="1:21" ht="33.75" customHeight="1" x14ac:dyDescent="0.25">
      <c r="A142" s="34"/>
      <c r="B142" s="138" t="s">
        <v>81</v>
      </c>
      <c r="C142" s="148">
        <v>992</v>
      </c>
      <c r="D142" s="25" t="s">
        <v>30</v>
      </c>
      <c r="E142" s="25" t="s">
        <v>26</v>
      </c>
      <c r="F142" s="137" t="s">
        <v>108</v>
      </c>
      <c r="G142" s="139" t="s">
        <v>95</v>
      </c>
      <c r="H142" s="139" t="s">
        <v>23</v>
      </c>
      <c r="I142" s="26" t="s">
        <v>147</v>
      </c>
      <c r="J142" s="25" t="s">
        <v>82</v>
      </c>
      <c r="K142" s="223">
        <f>177+321.9+400+631.5</f>
        <v>1530.4</v>
      </c>
      <c r="L142" s="223">
        <v>1396.8</v>
      </c>
      <c r="M142" s="344">
        <f t="shared" si="6"/>
        <v>91.270256142185048</v>
      </c>
    </row>
    <row r="143" spans="1:21" s="71" customFormat="1" x14ac:dyDescent="0.25">
      <c r="A143" s="64"/>
      <c r="B143" s="79" t="s">
        <v>17</v>
      </c>
      <c r="C143" s="66">
        <v>992</v>
      </c>
      <c r="D143" s="67" t="s">
        <v>29</v>
      </c>
      <c r="E143" s="67" t="s">
        <v>23</v>
      </c>
      <c r="F143" s="68"/>
      <c r="G143" s="69"/>
      <c r="H143" s="39"/>
      <c r="I143" s="70"/>
      <c r="J143" s="67"/>
      <c r="K143" s="230">
        <f>K144</f>
        <v>10</v>
      </c>
      <c r="L143" s="230">
        <f>L144</f>
        <v>10</v>
      </c>
      <c r="M143" s="344">
        <f t="shared" si="6"/>
        <v>100</v>
      </c>
      <c r="N143" s="174"/>
    </row>
    <row r="144" spans="1:21" x14ac:dyDescent="0.25">
      <c r="A144" s="34"/>
      <c r="B144" s="213" t="s">
        <v>170</v>
      </c>
      <c r="C144" s="36">
        <v>992</v>
      </c>
      <c r="D144" s="212" t="s">
        <v>29</v>
      </c>
      <c r="E144" s="212" t="s">
        <v>29</v>
      </c>
      <c r="F144" s="38"/>
      <c r="G144" s="39"/>
      <c r="H144" s="39"/>
      <c r="I144" s="40"/>
      <c r="J144" s="212"/>
      <c r="K144" s="223">
        <f>K148</f>
        <v>10</v>
      </c>
      <c r="L144" s="223">
        <f>L148</f>
        <v>10</v>
      </c>
      <c r="M144" s="344">
        <f t="shared" si="6"/>
        <v>100</v>
      </c>
    </row>
    <row r="145" spans="1:14" ht="30" x14ac:dyDescent="0.25">
      <c r="A145" s="34"/>
      <c r="B145" s="41" t="s">
        <v>279</v>
      </c>
      <c r="C145" s="36">
        <v>992</v>
      </c>
      <c r="D145" s="37" t="s">
        <v>29</v>
      </c>
      <c r="E145" s="37" t="s">
        <v>29</v>
      </c>
      <c r="F145" s="38" t="s">
        <v>100</v>
      </c>
      <c r="G145" s="39" t="s">
        <v>67</v>
      </c>
      <c r="H145" s="39" t="s">
        <v>23</v>
      </c>
      <c r="I145" s="40" t="s">
        <v>134</v>
      </c>
      <c r="J145" s="37"/>
      <c r="K145" s="223">
        <f>K148</f>
        <v>10</v>
      </c>
      <c r="L145" s="223">
        <f>L148</f>
        <v>10</v>
      </c>
      <c r="M145" s="344">
        <f t="shared" si="6"/>
        <v>100</v>
      </c>
    </row>
    <row r="146" spans="1:14" x14ac:dyDescent="0.25">
      <c r="A146" s="34"/>
      <c r="B146" s="41" t="s">
        <v>247</v>
      </c>
      <c r="C146" s="36">
        <v>992</v>
      </c>
      <c r="D146" s="37" t="s">
        <v>29</v>
      </c>
      <c r="E146" s="37" t="s">
        <v>29</v>
      </c>
      <c r="F146" s="38" t="s">
        <v>100</v>
      </c>
      <c r="G146" s="39" t="s">
        <v>76</v>
      </c>
      <c r="H146" s="39" t="s">
        <v>23</v>
      </c>
      <c r="I146" s="40" t="s">
        <v>134</v>
      </c>
      <c r="J146" s="37"/>
      <c r="K146" s="223">
        <f>K148</f>
        <v>10</v>
      </c>
      <c r="L146" s="223">
        <f>L148</f>
        <v>10</v>
      </c>
      <c r="M146" s="344">
        <f t="shared" si="6"/>
        <v>100</v>
      </c>
    </row>
    <row r="147" spans="1:14" x14ac:dyDescent="0.25">
      <c r="A147" s="34"/>
      <c r="B147" s="35" t="s">
        <v>259</v>
      </c>
      <c r="C147" s="36">
        <v>992</v>
      </c>
      <c r="D147" s="212" t="s">
        <v>29</v>
      </c>
      <c r="E147" s="212" t="s">
        <v>29</v>
      </c>
      <c r="F147" s="38" t="s">
        <v>100</v>
      </c>
      <c r="G147" s="39" t="s">
        <v>76</v>
      </c>
      <c r="H147" s="39" t="s">
        <v>22</v>
      </c>
      <c r="I147" s="40" t="s">
        <v>139</v>
      </c>
      <c r="J147" s="212"/>
      <c r="K147" s="223">
        <f>K148</f>
        <v>10</v>
      </c>
      <c r="L147" s="223">
        <f>L148</f>
        <v>10</v>
      </c>
      <c r="M147" s="344">
        <f t="shared" si="6"/>
        <v>100</v>
      </c>
    </row>
    <row r="148" spans="1:14" ht="31.5" customHeight="1" x14ac:dyDescent="0.25">
      <c r="A148" s="34"/>
      <c r="B148" s="19" t="s">
        <v>81</v>
      </c>
      <c r="C148" s="148">
        <v>992</v>
      </c>
      <c r="D148" s="25" t="s">
        <v>29</v>
      </c>
      <c r="E148" s="25" t="s">
        <v>29</v>
      </c>
      <c r="F148" s="137" t="s">
        <v>100</v>
      </c>
      <c r="G148" s="139" t="s">
        <v>76</v>
      </c>
      <c r="H148" s="139" t="s">
        <v>22</v>
      </c>
      <c r="I148" s="26" t="s">
        <v>139</v>
      </c>
      <c r="J148" s="25" t="s">
        <v>82</v>
      </c>
      <c r="K148" s="223">
        <v>10</v>
      </c>
      <c r="L148" s="223">
        <v>10</v>
      </c>
      <c r="M148" s="344">
        <f t="shared" si="6"/>
        <v>100</v>
      </c>
    </row>
    <row r="149" spans="1:14" s="71" customFormat="1" x14ac:dyDescent="0.25">
      <c r="A149" s="64"/>
      <c r="B149" s="205" t="s">
        <v>18</v>
      </c>
      <c r="C149" s="206">
        <v>992</v>
      </c>
      <c r="D149" s="107" t="s">
        <v>31</v>
      </c>
      <c r="E149" s="107" t="s">
        <v>23</v>
      </c>
      <c r="F149" s="207"/>
      <c r="G149" s="208"/>
      <c r="H149" s="208"/>
      <c r="I149" s="106"/>
      <c r="J149" s="107"/>
      <c r="K149" s="230">
        <f t="shared" ref="K149:L151" si="7">K150</f>
        <v>7315</v>
      </c>
      <c r="L149" s="230">
        <f t="shared" si="7"/>
        <v>7254.9</v>
      </c>
      <c r="M149" s="344">
        <f t="shared" si="6"/>
        <v>99.178400546821607</v>
      </c>
      <c r="N149" s="174"/>
    </row>
    <row r="150" spans="1:14" x14ac:dyDescent="0.25">
      <c r="A150" s="34"/>
      <c r="B150" s="147" t="s">
        <v>19</v>
      </c>
      <c r="C150" s="148">
        <v>992</v>
      </c>
      <c r="D150" s="25" t="s">
        <v>31</v>
      </c>
      <c r="E150" s="25" t="s">
        <v>22</v>
      </c>
      <c r="F150" s="137"/>
      <c r="G150" s="139"/>
      <c r="H150" s="139"/>
      <c r="I150" s="26"/>
      <c r="J150" s="25"/>
      <c r="K150" s="223">
        <f t="shared" si="7"/>
        <v>7315</v>
      </c>
      <c r="L150" s="223">
        <f t="shared" si="7"/>
        <v>7254.9</v>
      </c>
      <c r="M150" s="344">
        <f t="shared" si="6"/>
        <v>99.178400546821607</v>
      </c>
    </row>
    <row r="151" spans="1:14" ht="30" x14ac:dyDescent="0.25">
      <c r="A151" s="34"/>
      <c r="B151" s="209" t="s">
        <v>280</v>
      </c>
      <c r="C151" s="148">
        <v>992</v>
      </c>
      <c r="D151" s="25" t="s">
        <v>31</v>
      </c>
      <c r="E151" s="25" t="s">
        <v>22</v>
      </c>
      <c r="F151" s="137" t="s">
        <v>28</v>
      </c>
      <c r="G151" s="139" t="s">
        <v>67</v>
      </c>
      <c r="H151" s="139" t="s">
        <v>23</v>
      </c>
      <c r="I151" s="26" t="s">
        <v>134</v>
      </c>
      <c r="J151" s="25"/>
      <c r="K151" s="223">
        <f t="shared" si="7"/>
        <v>7315</v>
      </c>
      <c r="L151" s="223">
        <f t="shared" si="7"/>
        <v>7254.9</v>
      </c>
      <c r="M151" s="344">
        <f t="shared" si="6"/>
        <v>99.178400546821607</v>
      </c>
    </row>
    <row r="152" spans="1:14" ht="18" customHeight="1" x14ac:dyDescent="0.25">
      <c r="A152" s="34"/>
      <c r="B152" s="147" t="s">
        <v>175</v>
      </c>
      <c r="C152" s="148">
        <v>992</v>
      </c>
      <c r="D152" s="25" t="s">
        <v>31</v>
      </c>
      <c r="E152" s="25" t="s">
        <v>22</v>
      </c>
      <c r="F152" s="137" t="s">
        <v>28</v>
      </c>
      <c r="G152" s="139" t="s">
        <v>76</v>
      </c>
      <c r="H152" s="139" t="s">
        <v>23</v>
      </c>
      <c r="I152" s="26" t="s">
        <v>134</v>
      </c>
      <c r="J152" s="25"/>
      <c r="K152" s="223">
        <f>K153+K160</f>
        <v>7315</v>
      </c>
      <c r="L152" s="223">
        <f>L153+L160</f>
        <v>7254.9</v>
      </c>
      <c r="M152" s="344">
        <f t="shared" si="6"/>
        <v>99.178400546821607</v>
      </c>
    </row>
    <row r="153" spans="1:14" x14ac:dyDescent="0.25">
      <c r="A153" s="34"/>
      <c r="B153" s="147" t="s">
        <v>114</v>
      </c>
      <c r="C153" s="148">
        <v>992</v>
      </c>
      <c r="D153" s="25" t="s">
        <v>31</v>
      </c>
      <c r="E153" s="25" t="s">
        <v>22</v>
      </c>
      <c r="F153" s="137" t="s">
        <v>28</v>
      </c>
      <c r="G153" s="139" t="s">
        <v>76</v>
      </c>
      <c r="H153" s="139" t="s">
        <v>30</v>
      </c>
      <c r="I153" s="26" t="s">
        <v>134</v>
      </c>
      <c r="J153" s="25"/>
      <c r="K153" s="223">
        <f>K157+K154+K158</f>
        <v>7264</v>
      </c>
      <c r="L153" s="223">
        <f>L157+L154+L158</f>
        <v>7244.2999999999993</v>
      </c>
      <c r="M153" s="344">
        <f t="shared" si="6"/>
        <v>99.728799559471355</v>
      </c>
    </row>
    <row r="154" spans="1:14" ht="48" customHeight="1" x14ac:dyDescent="0.25">
      <c r="A154" s="34"/>
      <c r="B154" s="147" t="s">
        <v>294</v>
      </c>
      <c r="C154" s="148">
        <v>992</v>
      </c>
      <c r="D154" s="25" t="s">
        <v>31</v>
      </c>
      <c r="E154" s="25" t="s">
        <v>22</v>
      </c>
      <c r="F154" s="137" t="s">
        <v>28</v>
      </c>
      <c r="G154" s="139" t="s">
        <v>76</v>
      </c>
      <c r="H154" s="139" t="s">
        <v>30</v>
      </c>
      <c r="I154" s="26" t="s">
        <v>289</v>
      </c>
      <c r="J154" s="25"/>
      <c r="K154" s="223">
        <f>K155</f>
        <v>2174</v>
      </c>
      <c r="L154" s="223">
        <f>L155</f>
        <v>2173.9</v>
      </c>
      <c r="M154" s="344">
        <f t="shared" si="6"/>
        <v>99.995400183992643</v>
      </c>
    </row>
    <row r="155" spans="1:14" x14ac:dyDescent="0.25">
      <c r="A155" s="34"/>
      <c r="B155" s="147" t="s">
        <v>288</v>
      </c>
      <c r="C155" s="148">
        <v>992</v>
      </c>
      <c r="D155" s="25" t="s">
        <v>31</v>
      </c>
      <c r="E155" s="25" t="s">
        <v>22</v>
      </c>
      <c r="F155" s="137" t="s">
        <v>28</v>
      </c>
      <c r="G155" s="139" t="s">
        <v>76</v>
      </c>
      <c r="H155" s="139" t="s">
        <v>30</v>
      </c>
      <c r="I155" s="26" t="s">
        <v>289</v>
      </c>
      <c r="J155" s="25" t="s">
        <v>113</v>
      </c>
      <c r="K155" s="223">
        <v>2174</v>
      </c>
      <c r="L155" s="223">
        <v>2173.9</v>
      </c>
      <c r="M155" s="344">
        <f t="shared" si="6"/>
        <v>99.995400183992643</v>
      </c>
    </row>
    <row r="156" spans="1:14" ht="35.25" customHeight="1" x14ac:dyDescent="0.25">
      <c r="A156" s="34"/>
      <c r="B156" s="259" t="s">
        <v>176</v>
      </c>
      <c r="C156" s="36">
        <v>992</v>
      </c>
      <c r="D156" s="37" t="s">
        <v>31</v>
      </c>
      <c r="E156" s="37" t="s">
        <v>22</v>
      </c>
      <c r="F156" s="38" t="s">
        <v>28</v>
      </c>
      <c r="G156" s="39" t="s">
        <v>76</v>
      </c>
      <c r="H156" s="39" t="s">
        <v>30</v>
      </c>
      <c r="I156" s="40" t="s">
        <v>136</v>
      </c>
      <c r="J156" s="37"/>
      <c r="K156" s="223">
        <f>K157</f>
        <v>5090</v>
      </c>
      <c r="L156" s="223">
        <f>L157</f>
        <v>5070.3999999999996</v>
      </c>
      <c r="M156" s="344">
        <f t="shared" si="6"/>
        <v>99.614931237721009</v>
      </c>
    </row>
    <row r="157" spans="1:14" ht="30" x14ac:dyDescent="0.25">
      <c r="A157" s="34"/>
      <c r="B157" s="41" t="s">
        <v>112</v>
      </c>
      <c r="C157" s="36">
        <v>992</v>
      </c>
      <c r="D157" s="37" t="s">
        <v>31</v>
      </c>
      <c r="E157" s="37" t="s">
        <v>22</v>
      </c>
      <c r="F157" s="38" t="s">
        <v>28</v>
      </c>
      <c r="G157" s="39" t="s">
        <v>76</v>
      </c>
      <c r="H157" s="39" t="s">
        <v>30</v>
      </c>
      <c r="I157" s="40" t="s">
        <v>136</v>
      </c>
      <c r="J157" s="37" t="s">
        <v>113</v>
      </c>
      <c r="K157" s="223">
        <f>4920+170</f>
        <v>5090</v>
      </c>
      <c r="L157" s="223">
        <v>5070.3999999999996</v>
      </c>
      <c r="M157" s="344">
        <f t="shared" si="6"/>
        <v>99.614931237721009</v>
      </c>
    </row>
    <row r="158" spans="1:14" ht="1.5" customHeight="1" x14ac:dyDescent="0.25">
      <c r="A158" s="34"/>
      <c r="B158" s="259" t="s">
        <v>176</v>
      </c>
      <c r="C158" s="36">
        <v>992</v>
      </c>
      <c r="D158" s="212" t="s">
        <v>31</v>
      </c>
      <c r="E158" s="212" t="s">
        <v>22</v>
      </c>
      <c r="F158" s="38" t="s">
        <v>28</v>
      </c>
      <c r="G158" s="39" t="s">
        <v>76</v>
      </c>
      <c r="H158" s="39" t="s">
        <v>30</v>
      </c>
      <c r="I158" s="40" t="s">
        <v>349</v>
      </c>
      <c r="J158" s="212"/>
      <c r="K158" s="223">
        <f>K159</f>
        <v>0</v>
      </c>
      <c r="L158" s="223">
        <f>L159</f>
        <v>0</v>
      </c>
      <c r="M158" s="344" t="e">
        <f t="shared" si="6"/>
        <v>#DIV/0!</v>
      </c>
    </row>
    <row r="159" spans="1:14" ht="30" hidden="1" x14ac:dyDescent="0.25">
      <c r="A159" s="34"/>
      <c r="B159" s="41" t="s">
        <v>112</v>
      </c>
      <c r="C159" s="36">
        <v>992</v>
      </c>
      <c r="D159" s="212" t="s">
        <v>31</v>
      </c>
      <c r="E159" s="212" t="s">
        <v>22</v>
      </c>
      <c r="F159" s="38" t="s">
        <v>28</v>
      </c>
      <c r="G159" s="39" t="s">
        <v>76</v>
      </c>
      <c r="H159" s="39" t="s">
        <v>30</v>
      </c>
      <c r="I159" s="40" t="s">
        <v>349</v>
      </c>
      <c r="J159" s="212" t="s">
        <v>113</v>
      </c>
      <c r="K159" s="223"/>
      <c r="L159" s="223"/>
      <c r="M159" s="344" t="e">
        <f t="shared" si="6"/>
        <v>#DIV/0!</v>
      </c>
    </row>
    <row r="160" spans="1:14" x14ac:dyDescent="0.25">
      <c r="A160" s="34"/>
      <c r="B160" s="75" t="s">
        <v>115</v>
      </c>
      <c r="C160" s="36">
        <v>992</v>
      </c>
      <c r="D160" s="37" t="s">
        <v>31</v>
      </c>
      <c r="E160" s="37" t="s">
        <v>22</v>
      </c>
      <c r="F160" s="38" t="s">
        <v>28</v>
      </c>
      <c r="G160" s="39" t="s">
        <v>76</v>
      </c>
      <c r="H160" s="39" t="s">
        <v>31</v>
      </c>
      <c r="I160" s="40" t="s">
        <v>134</v>
      </c>
      <c r="J160" s="37"/>
      <c r="K160" s="223">
        <f>K161</f>
        <v>51</v>
      </c>
      <c r="L160" s="223">
        <f>L161</f>
        <v>10.6</v>
      </c>
      <c r="M160" s="344">
        <f t="shared" si="6"/>
        <v>20.784313725490197</v>
      </c>
    </row>
    <row r="161" spans="1:14" x14ac:dyDescent="0.25">
      <c r="A161" s="34"/>
      <c r="B161" s="81" t="s">
        <v>177</v>
      </c>
      <c r="C161" s="36">
        <v>992</v>
      </c>
      <c r="D161" s="37" t="s">
        <v>31</v>
      </c>
      <c r="E161" s="37" t="s">
        <v>22</v>
      </c>
      <c r="F161" s="38" t="s">
        <v>28</v>
      </c>
      <c r="G161" s="39" t="s">
        <v>76</v>
      </c>
      <c r="H161" s="39" t="s">
        <v>31</v>
      </c>
      <c r="I161" s="40" t="s">
        <v>137</v>
      </c>
      <c r="J161" s="37"/>
      <c r="K161" s="223">
        <f>K162</f>
        <v>51</v>
      </c>
      <c r="L161" s="223">
        <f>L162</f>
        <v>10.6</v>
      </c>
      <c r="M161" s="344">
        <f t="shared" si="6"/>
        <v>20.784313725490197</v>
      </c>
    </row>
    <row r="162" spans="1:14" ht="30" x14ac:dyDescent="0.25">
      <c r="A162" s="34"/>
      <c r="B162" s="81" t="s">
        <v>81</v>
      </c>
      <c r="C162" s="36">
        <v>992</v>
      </c>
      <c r="D162" s="37" t="s">
        <v>31</v>
      </c>
      <c r="E162" s="37" t="s">
        <v>22</v>
      </c>
      <c r="F162" s="38" t="s">
        <v>28</v>
      </c>
      <c r="G162" s="39" t="s">
        <v>76</v>
      </c>
      <c r="H162" s="39" t="s">
        <v>31</v>
      </c>
      <c r="I162" s="40" t="s">
        <v>137</v>
      </c>
      <c r="J162" s="37" t="s">
        <v>82</v>
      </c>
      <c r="K162" s="223">
        <f>20+31</f>
        <v>51</v>
      </c>
      <c r="L162" s="223">
        <v>10.6</v>
      </c>
      <c r="M162" s="344">
        <f t="shared" si="6"/>
        <v>20.784313725490197</v>
      </c>
    </row>
    <row r="163" spans="1:14" s="71" customFormat="1" x14ac:dyDescent="0.25">
      <c r="A163" s="64"/>
      <c r="B163" s="79" t="s">
        <v>38</v>
      </c>
      <c r="C163" s="66">
        <v>992</v>
      </c>
      <c r="D163" s="67">
        <v>10</v>
      </c>
      <c r="E163" s="67" t="s">
        <v>23</v>
      </c>
      <c r="F163" s="68"/>
      <c r="G163" s="69"/>
      <c r="H163" s="39"/>
      <c r="I163" s="70"/>
      <c r="J163" s="67"/>
      <c r="K163" s="230">
        <f>K164+K169</f>
        <v>560</v>
      </c>
      <c r="L163" s="230">
        <f>L164+L169</f>
        <v>550.6</v>
      </c>
      <c r="M163" s="344">
        <f t="shared" si="6"/>
        <v>98.321428571428569</v>
      </c>
      <c r="N163" s="174"/>
    </row>
    <row r="164" spans="1:14" x14ac:dyDescent="0.25">
      <c r="A164" s="34"/>
      <c r="B164" s="264" t="s">
        <v>39</v>
      </c>
      <c r="C164" s="36">
        <v>992</v>
      </c>
      <c r="D164" s="212">
        <v>10</v>
      </c>
      <c r="E164" s="212" t="s">
        <v>22</v>
      </c>
      <c r="F164" s="38"/>
      <c r="G164" s="39"/>
      <c r="H164" s="39"/>
      <c r="I164" s="40"/>
      <c r="J164" s="212"/>
      <c r="K164" s="223">
        <f>K168</f>
        <v>530</v>
      </c>
      <c r="L164" s="223">
        <f>L168</f>
        <v>520.6</v>
      </c>
      <c r="M164" s="344">
        <f t="shared" si="6"/>
        <v>98.226415094339629</v>
      </c>
    </row>
    <row r="165" spans="1:14" x14ac:dyDescent="0.25">
      <c r="A165" s="34"/>
      <c r="B165" s="75" t="s">
        <v>59</v>
      </c>
      <c r="C165" s="36">
        <v>992</v>
      </c>
      <c r="D165" s="37">
        <v>10</v>
      </c>
      <c r="E165" s="37" t="s">
        <v>22</v>
      </c>
      <c r="F165" s="38" t="s">
        <v>80</v>
      </c>
      <c r="G165" s="39" t="s">
        <v>67</v>
      </c>
      <c r="H165" s="39" t="s">
        <v>23</v>
      </c>
      <c r="I165" s="40" t="s">
        <v>134</v>
      </c>
      <c r="J165" s="37"/>
      <c r="K165" s="223">
        <f>K168</f>
        <v>530</v>
      </c>
      <c r="L165" s="223">
        <f>L168</f>
        <v>520.6</v>
      </c>
      <c r="M165" s="344">
        <f t="shared" si="6"/>
        <v>98.226415094339629</v>
      </c>
    </row>
    <row r="166" spans="1:14" ht="30" x14ac:dyDescent="0.25">
      <c r="A166" s="34"/>
      <c r="B166" s="75" t="s">
        <v>49</v>
      </c>
      <c r="C166" s="36">
        <v>992</v>
      </c>
      <c r="D166" s="37">
        <v>10</v>
      </c>
      <c r="E166" s="37" t="s">
        <v>22</v>
      </c>
      <c r="F166" s="38" t="s">
        <v>80</v>
      </c>
      <c r="G166" s="39" t="s">
        <v>92</v>
      </c>
      <c r="H166" s="39" t="s">
        <v>23</v>
      </c>
      <c r="I166" s="40" t="s">
        <v>134</v>
      </c>
      <c r="J166" s="37"/>
      <c r="K166" s="223">
        <f>K168</f>
        <v>530</v>
      </c>
      <c r="L166" s="223">
        <f>L168</f>
        <v>520.6</v>
      </c>
      <c r="M166" s="344">
        <f t="shared" si="6"/>
        <v>98.226415094339629</v>
      </c>
    </row>
    <row r="167" spans="1:14" x14ac:dyDescent="0.25">
      <c r="A167" s="34"/>
      <c r="B167" s="75" t="s">
        <v>116</v>
      </c>
      <c r="C167" s="36">
        <v>992</v>
      </c>
      <c r="D167" s="37">
        <v>10</v>
      </c>
      <c r="E167" s="37" t="s">
        <v>22</v>
      </c>
      <c r="F167" s="38" t="s">
        <v>80</v>
      </c>
      <c r="G167" s="39" t="s">
        <v>92</v>
      </c>
      <c r="H167" s="39" t="s">
        <v>23</v>
      </c>
      <c r="I167" s="40" t="s">
        <v>151</v>
      </c>
      <c r="J167" s="37"/>
      <c r="K167" s="223">
        <f>K168</f>
        <v>530</v>
      </c>
      <c r="L167" s="223">
        <f>L168</f>
        <v>520.6</v>
      </c>
      <c r="M167" s="344">
        <f t="shared" si="6"/>
        <v>98.226415094339629</v>
      </c>
    </row>
    <row r="168" spans="1:14" x14ac:dyDescent="0.25">
      <c r="A168" s="34"/>
      <c r="B168" s="84" t="s">
        <v>117</v>
      </c>
      <c r="C168" s="36">
        <v>992</v>
      </c>
      <c r="D168" s="37">
        <v>10</v>
      </c>
      <c r="E168" s="37" t="s">
        <v>22</v>
      </c>
      <c r="F168" s="38" t="s">
        <v>80</v>
      </c>
      <c r="G168" s="39" t="s">
        <v>92</v>
      </c>
      <c r="H168" s="39" t="s">
        <v>23</v>
      </c>
      <c r="I168" s="40" t="s">
        <v>151</v>
      </c>
      <c r="J168" s="37" t="s">
        <v>118</v>
      </c>
      <c r="K168" s="223">
        <f>453.2+26.8+50</f>
        <v>530</v>
      </c>
      <c r="L168" s="223">
        <v>520.6</v>
      </c>
      <c r="M168" s="344">
        <f t="shared" si="6"/>
        <v>98.226415094339629</v>
      </c>
    </row>
    <row r="169" spans="1:14" s="71" customFormat="1" ht="24" customHeight="1" x14ac:dyDescent="0.25">
      <c r="A169" s="64"/>
      <c r="B169" s="79" t="s">
        <v>119</v>
      </c>
      <c r="C169" s="66">
        <v>992</v>
      </c>
      <c r="D169" s="67" t="s">
        <v>100</v>
      </c>
      <c r="E169" s="67" t="s">
        <v>26</v>
      </c>
      <c r="F169" s="68"/>
      <c r="G169" s="69"/>
      <c r="H169" s="69"/>
      <c r="I169" s="70"/>
      <c r="J169" s="67"/>
      <c r="K169" s="230">
        <f>K173</f>
        <v>30</v>
      </c>
      <c r="L169" s="230">
        <f>L173</f>
        <v>30</v>
      </c>
      <c r="M169" s="344">
        <f t="shared" si="6"/>
        <v>100</v>
      </c>
      <c r="N169" s="174"/>
    </row>
    <row r="170" spans="1:14" ht="52.5" customHeight="1" x14ac:dyDescent="0.25">
      <c r="A170" s="34"/>
      <c r="B170" s="41" t="s">
        <v>260</v>
      </c>
      <c r="C170" s="36">
        <v>992</v>
      </c>
      <c r="D170" s="37" t="s">
        <v>100</v>
      </c>
      <c r="E170" s="37" t="s">
        <v>26</v>
      </c>
      <c r="F170" s="38" t="s">
        <v>40</v>
      </c>
      <c r="G170" s="39" t="s">
        <v>67</v>
      </c>
      <c r="H170" s="39" t="s">
        <v>23</v>
      </c>
      <c r="I170" s="40" t="s">
        <v>134</v>
      </c>
      <c r="J170" s="37"/>
      <c r="K170" s="223">
        <f>K173</f>
        <v>30</v>
      </c>
      <c r="L170" s="223">
        <f>L173</f>
        <v>30</v>
      </c>
      <c r="M170" s="344">
        <f t="shared" si="6"/>
        <v>100</v>
      </c>
    </row>
    <row r="171" spans="1:14" ht="29.25" customHeight="1" x14ac:dyDescent="0.25">
      <c r="A171" s="34"/>
      <c r="B171" s="41" t="s">
        <v>167</v>
      </c>
      <c r="C171" s="36">
        <v>992</v>
      </c>
      <c r="D171" s="37" t="s">
        <v>100</v>
      </c>
      <c r="E171" s="37" t="s">
        <v>26</v>
      </c>
      <c r="F171" s="38" t="s">
        <v>40</v>
      </c>
      <c r="G171" s="39" t="s">
        <v>76</v>
      </c>
      <c r="H171" s="39" t="s">
        <v>23</v>
      </c>
      <c r="I171" s="40" t="s">
        <v>134</v>
      </c>
      <c r="J171" s="37"/>
      <c r="K171" s="223">
        <f>K173</f>
        <v>30</v>
      </c>
      <c r="L171" s="223">
        <f>L173</f>
        <v>30</v>
      </c>
      <c r="M171" s="344">
        <f t="shared" si="6"/>
        <v>100</v>
      </c>
    </row>
    <row r="172" spans="1:14" ht="31.5" customHeight="1" x14ac:dyDescent="0.25">
      <c r="A172" s="34"/>
      <c r="B172" s="41" t="s">
        <v>167</v>
      </c>
      <c r="C172" s="36">
        <v>992</v>
      </c>
      <c r="D172" s="37" t="s">
        <v>100</v>
      </c>
      <c r="E172" s="37" t="s">
        <v>26</v>
      </c>
      <c r="F172" s="38" t="s">
        <v>40</v>
      </c>
      <c r="G172" s="39" t="s">
        <v>76</v>
      </c>
      <c r="H172" s="39" t="s">
        <v>23</v>
      </c>
      <c r="I172" s="40" t="s">
        <v>162</v>
      </c>
      <c r="J172" s="37"/>
      <c r="K172" s="223">
        <f>K173</f>
        <v>30</v>
      </c>
      <c r="L172" s="223">
        <f>L173</f>
        <v>30</v>
      </c>
      <c r="M172" s="344">
        <f t="shared" si="6"/>
        <v>100</v>
      </c>
    </row>
    <row r="173" spans="1:14" ht="30" x14ac:dyDescent="0.25">
      <c r="A173" s="34"/>
      <c r="B173" s="41" t="s">
        <v>112</v>
      </c>
      <c r="C173" s="36">
        <v>992</v>
      </c>
      <c r="D173" s="37" t="s">
        <v>100</v>
      </c>
      <c r="E173" s="37" t="s">
        <v>26</v>
      </c>
      <c r="F173" s="38" t="s">
        <v>40</v>
      </c>
      <c r="G173" s="39" t="s">
        <v>76</v>
      </c>
      <c r="H173" s="39" t="s">
        <v>23</v>
      </c>
      <c r="I173" s="40" t="s">
        <v>162</v>
      </c>
      <c r="J173" s="37" t="s">
        <v>113</v>
      </c>
      <c r="K173" s="223">
        <f>20+10</f>
        <v>30</v>
      </c>
      <c r="L173" s="223">
        <v>30</v>
      </c>
      <c r="M173" s="344">
        <f t="shared" si="6"/>
        <v>100</v>
      </c>
    </row>
    <row r="174" spans="1:14" s="71" customFormat="1" x14ac:dyDescent="0.25">
      <c r="A174" s="64"/>
      <c r="B174" s="79" t="s">
        <v>204</v>
      </c>
      <c r="C174" s="66">
        <v>992</v>
      </c>
      <c r="D174" s="67">
        <v>11</v>
      </c>
      <c r="E174" s="67" t="s">
        <v>23</v>
      </c>
      <c r="F174" s="68"/>
      <c r="G174" s="69"/>
      <c r="H174" s="39"/>
      <c r="I174" s="70"/>
      <c r="J174" s="67"/>
      <c r="K174" s="230">
        <f t="shared" ref="K174:L178" si="8">K175</f>
        <v>227.39999999999998</v>
      </c>
      <c r="L174" s="230">
        <f t="shared" si="8"/>
        <v>226.3</v>
      </c>
      <c r="M174" s="344">
        <f t="shared" si="6"/>
        <v>99.516270888302557</v>
      </c>
      <c r="N174" s="174"/>
    </row>
    <row r="175" spans="1:14" x14ac:dyDescent="0.25">
      <c r="A175" s="34"/>
      <c r="B175" s="41" t="s">
        <v>43</v>
      </c>
      <c r="C175" s="36">
        <v>992</v>
      </c>
      <c r="D175" s="212">
        <v>11</v>
      </c>
      <c r="E175" s="212" t="s">
        <v>24</v>
      </c>
      <c r="F175" s="38" t="s">
        <v>31</v>
      </c>
      <c r="G175" s="39" t="s">
        <v>76</v>
      </c>
      <c r="H175" s="39" t="s">
        <v>23</v>
      </c>
      <c r="I175" s="40" t="s">
        <v>134</v>
      </c>
      <c r="J175" s="212"/>
      <c r="K175" s="223">
        <f t="shared" si="8"/>
        <v>227.39999999999998</v>
      </c>
      <c r="L175" s="223">
        <f t="shared" si="8"/>
        <v>226.3</v>
      </c>
      <c r="M175" s="344">
        <f t="shared" si="6"/>
        <v>99.516270888302557</v>
      </c>
    </row>
    <row r="176" spans="1:14" ht="30" x14ac:dyDescent="0.25">
      <c r="A176" s="34"/>
      <c r="B176" s="41" t="s">
        <v>230</v>
      </c>
      <c r="C176" s="36">
        <v>992</v>
      </c>
      <c r="D176" s="37">
        <v>11</v>
      </c>
      <c r="E176" s="37" t="s">
        <v>24</v>
      </c>
      <c r="F176" s="38" t="s">
        <v>31</v>
      </c>
      <c r="G176" s="39" t="s">
        <v>76</v>
      </c>
      <c r="H176" s="39" t="s">
        <v>23</v>
      </c>
      <c r="I176" s="40" t="s">
        <v>134</v>
      </c>
      <c r="J176" s="37"/>
      <c r="K176" s="223">
        <f t="shared" si="8"/>
        <v>227.39999999999998</v>
      </c>
      <c r="L176" s="223">
        <f t="shared" si="8"/>
        <v>226.3</v>
      </c>
      <c r="M176" s="344">
        <f t="shared" si="6"/>
        <v>99.516270888302557</v>
      </c>
    </row>
    <row r="177" spans="1:14" x14ac:dyDescent="0.25">
      <c r="A177" s="34"/>
      <c r="B177" s="41" t="s">
        <v>206</v>
      </c>
      <c r="C177" s="36">
        <v>992</v>
      </c>
      <c r="D177" s="37" t="s">
        <v>42</v>
      </c>
      <c r="E177" s="37" t="s">
        <v>24</v>
      </c>
      <c r="F177" s="38" t="s">
        <v>31</v>
      </c>
      <c r="G177" s="39" t="s">
        <v>76</v>
      </c>
      <c r="H177" s="39" t="s">
        <v>23</v>
      </c>
      <c r="I177" s="40" t="s">
        <v>134</v>
      </c>
      <c r="J177" s="37"/>
      <c r="K177" s="223">
        <f t="shared" si="8"/>
        <v>227.39999999999998</v>
      </c>
      <c r="L177" s="223">
        <f t="shared" si="8"/>
        <v>226.3</v>
      </c>
      <c r="M177" s="344">
        <f t="shared" si="6"/>
        <v>99.516270888302557</v>
      </c>
    </row>
    <row r="178" spans="1:14" x14ac:dyDescent="0.25">
      <c r="A178" s="34"/>
      <c r="B178" s="75" t="s">
        <v>120</v>
      </c>
      <c r="C178" s="36">
        <v>992</v>
      </c>
      <c r="D178" s="37" t="s">
        <v>42</v>
      </c>
      <c r="E178" s="37" t="s">
        <v>24</v>
      </c>
      <c r="F178" s="38" t="s">
        <v>31</v>
      </c>
      <c r="G178" s="39" t="s">
        <v>76</v>
      </c>
      <c r="H178" s="39" t="s">
        <v>26</v>
      </c>
      <c r="I178" s="40" t="s">
        <v>138</v>
      </c>
      <c r="J178" s="37"/>
      <c r="K178" s="223">
        <f t="shared" si="8"/>
        <v>227.39999999999998</v>
      </c>
      <c r="L178" s="223">
        <f t="shared" si="8"/>
        <v>226.3</v>
      </c>
      <c r="M178" s="344">
        <f t="shared" si="6"/>
        <v>99.516270888302557</v>
      </c>
    </row>
    <row r="179" spans="1:14" ht="45.75" customHeight="1" x14ac:dyDescent="0.25">
      <c r="A179" s="34"/>
      <c r="B179" s="75" t="s">
        <v>77</v>
      </c>
      <c r="C179" s="36">
        <v>992</v>
      </c>
      <c r="D179" s="37" t="s">
        <v>42</v>
      </c>
      <c r="E179" s="37" t="s">
        <v>24</v>
      </c>
      <c r="F179" s="38" t="s">
        <v>31</v>
      </c>
      <c r="G179" s="39" t="s">
        <v>76</v>
      </c>
      <c r="H179" s="39" t="s">
        <v>26</v>
      </c>
      <c r="I179" s="40" t="s">
        <v>138</v>
      </c>
      <c r="J179" s="37" t="s">
        <v>78</v>
      </c>
      <c r="K179" s="223">
        <f>207.4+60-40</f>
        <v>227.39999999999998</v>
      </c>
      <c r="L179" s="223">
        <v>226.3</v>
      </c>
      <c r="M179" s="344">
        <f t="shared" si="6"/>
        <v>99.516270888302557</v>
      </c>
    </row>
    <row r="180" spans="1:14" s="71" customFormat="1" ht="24" customHeight="1" x14ac:dyDescent="0.25">
      <c r="A180" s="64"/>
      <c r="B180" s="79" t="s">
        <v>44</v>
      </c>
      <c r="C180" s="66">
        <v>992</v>
      </c>
      <c r="D180" s="67" t="s">
        <v>40</v>
      </c>
      <c r="E180" s="67" t="s">
        <v>23</v>
      </c>
      <c r="F180" s="68"/>
      <c r="G180" s="69"/>
      <c r="H180" s="69"/>
      <c r="I180" s="70"/>
      <c r="J180" s="67"/>
      <c r="K180" s="230">
        <f>K185</f>
        <v>100</v>
      </c>
      <c r="L180" s="230">
        <f>L185</f>
        <v>66.7</v>
      </c>
      <c r="M180" s="344">
        <f t="shared" si="6"/>
        <v>66.7</v>
      </c>
      <c r="N180" s="174"/>
    </row>
    <row r="181" spans="1:14" x14ac:dyDescent="0.25">
      <c r="A181" s="34"/>
      <c r="B181" s="302" t="s">
        <v>45</v>
      </c>
      <c r="C181" s="303">
        <v>992</v>
      </c>
      <c r="D181" s="304" t="s">
        <v>40</v>
      </c>
      <c r="E181" s="304" t="s">
        <v>24</v>
      </c>
      <c r="F181" s="305"/>
      <c r="G181" s="306"/>
      <c r="H181" s="306"/>
      <c r="I181" s="307"/>
      <c r="J181" s="304"/>
      <c r="K181" s="308">
        <f>K185</f>
        <v>100</v>
      </c>
      <c r="L181" s="308">
        <f>L185</f>
        <v>66.7</v>
      </c>
      <c r="M181" s="344">
        <f t="shared" si="6"/>
        <v>66.7</v>
      </c>
    </row>
    <row r="182" spans="1:14" ht="30" x14ac:dyDescent="0.25">
      <c r="A182" s="34"/>
      <c r="B182" s="81" t="s">
        <v>273</v>
      </c>
      <c r="C182" s="36">
        <v>992</v>
      </c>
      <c r="D182" s="37" t="s">
        <v>40</v>
      </c>
      <c r="E182" s="37" t="s">
        <v>24</v>
      </c>
      <c r="F182" s="38" t="s">
        <v>101</v>
      </c>
      <c r="G182" s="39" t="s">
        <v>67</v>
      </c>
      <c r="H182" s="39" t="s">
        <v>23</v>
      </c>
      <c r="I182" s="40" t="s">
        <v>134</v>
      </c>
      <c r="J182" s="37"/>
      <c r="K182" s="223">
        <f>K185</f>
        <v>100</v>
      </c>
      <c r="L182" s="223">
        <f>L185</f>
        <v>66.7</v>
      </c>
      <c r="M182" s="344">
        <f t="shared" si="6"/>
        <v>66.7</v>
      </c>
    </row>
    <row r="183" spans="1:14" ht="30" customHeight="1" x14ac:dyDescent="0.25">
      <c r="A183" s="34"/>
      <c r="B183" s="41" t="s">
        <v>121</v>
      </c>
      <c r="C183" s="36">
        <v>992</v>
      </c>
      <c r="D183" s="37" t="s">
        <v>40</v>
      </c>
      <c r="E183" s="37" t="s">
        <v>24</v>
      </c>
      <c r="F183" s="38" t="s">
        <v>101</v>
      </c>
      <c r="G183" s="39" t="s">
        <v>76</v>
      </c>
      <c r="H183" s="39" t="s">
        <v>23</v>
      </c>
      <c r="I183" s="40" t="s">
        <v>134</v>
      </c>
      <c r="J183" s="37"/>
      <c r="K183" s="223">
        <f>K184</f>
        <v>100</v>
      </c>
      <c r="L183" s="223">
        <f>L184</f>
        <v>66.7</v>
      </c>
      <c r="M183" s="344">
        <f t="shared" si="6"/>
        <v>66.7</v>
      </c>
    </row>
    <row r="184" spans="1:14" x14ac:dyDescent="0.25">
      <c r="A184" s="34"/>
      <c r="B184" s="75" t="s">
        <v>58</v>
      </c>
      <c r="C184" s="36">
        <v>992</v>
      </c>
      <c r="D184" s="37" t="s">
        <v>40</v>
      </c>
      <c r="E184" s="37" t="s">
        <v>24</v>
      </c>
      <c r="F184" s="38" t="s">
        <v>101</v>
      </c>
      <c r="G184" s="39" t="s">
        <v>76</v>
      </c>
      <c r="H184" s="39" t="s">
        <v>23</v>
      </c>
      <c r="I184" s="40" t="s">
        <v>141</v>
      </c>
      <c r="J184" s="37"/>
      <c r="K184" s="223">
        <f>K185</f>
        <v>100</v>
      </c>
      <c r="L184" s="223">
        <f>L185</f>
        <v>66.7</v>
      </c>
      <c r="M184" s="344">
        <f t="shared" si="6"/>
        <v>66.7</v>
      </c>
    </row>
    <row r="185" spans="1:14" ht="30" x14ac:dyDescent="0.25">
      <c r="A185" s="34"/>
      <c r="B185" s="81" t="s">
        <v>81</v>
      </c>
      <c r="C185" s="36">
        <v>992</v>
      </c>
      <c r="D185" s="37" t="s">
        <v>40</v>
      </c>
      <c r="E185" s="37" t="s">
        <v>24</v>
      </c>
      <c r="F185" s="38" t="s">
        <v>101</v>
      </c>
      <c r="G185" s="39" t="s">
        <v>76</v>
      </c>
      <c r="H185" s="39" t="s">
        <v>23</v>
      </c>
      <c r="I185" s="40" t="s">
        <v>141</v>
      </c>
      <c r="J185" s="37" t="s">
        <v>82</v>
      </c>
      <c r="K185" s="223">
        <f>150-50</f>
        <v>100</v>
      </c>
      <c r="L185" s="223">
        <v>66.7</v>
      </c>
      <c r="M185" s="344">
        <f t="shared" si="6"/>
        <v>66.7</v>
      </c>
    </row>
    <row r="186" spans="1:14" ht="2.25" customHeight="1" x14ac:dyDescent="0.25">
      <c r="A186" s="34"/>
      <c r="B186" s="288" t="s">
        <v>331</v>
      </c>
      <c r="C186" s="66">
        <v>992</v>
      </c>
      <c r="D186" s="67" t="s">
        <v>41</v>
      </c>
      <c r="E186" s="67" t="s">
        <v>23</v>
      </c>
      <c r="F186" s="68"/>
      <c r="G186" s="69"/>
      <c r="H186" s="69"/>
      <c r="I186" s="70"/>
      <c r="J186" s="67"/>
      <c r="K186" s="230">
        <f>K191</f>
        <v>0</v>
      </c>
    </row>
    <row r="187" spans="1:14" ht="30" hidden="1" x14ac:dyDescent="0.25">
      <c r="A187" s="34"/>
      <c r="B187" s="315" t="s">
        <v>332</v>
      </c>
      <c r="C187" s="303">
        <v>992</v>
      </c>
      <c r="D187" s="304" t="s">
        <v>41</v>
      </c>
      <c r="E187" s="304" t="s">
        <v>22</v>
      </c>
      <c r="F187" s="305"/>
      <c r="G187" s="306"/>
      <c r="H187" s="306"/>
      <c r="I187" s="307"/>
      <c r="J187" s="304"/>
      <c r="K187" s="308">
        <f>K190</f>
        <v>0</v>
      </c>
    </row>
    <row r="188" spans="1:14" hidden="1" x14ac:dyDescent="0.25">
      <c r="A188" s="34"/>
      <c r="B188" s="81" t="s">
        <v>333</v>
      </c>
      <c r="C188" s="36">
        <v>992</v>
      </c>
      <c r="D188" s="212" t="s">
        <v>41</v>
      </c>
      <c r="E188" s="212" t="s">
        <v>22</v>
      </c>
      <c r="F188" s="38" t="s">
        <v>334</v>
      </c>
      <c r="G188" s="39" t="s">
        <v>67</v>
      </c>
      <c r="H188" s="39" t="s">
        <v>23</v>
      </c>
      <c r="I188" s="40" t="s">
        <v>134</v>
      </c>
      <c r="J188" s="212"/>
      <c r="K188" s="223">
        <f>K191</f>
        <v>0</v>
      </c>
    </row>
    <row r="189" spans="1:14" ht="30" hidden="1" x14ac:dyDescent="0.25">
      <c r="A189" s="34"/>
      <c r="B189" s="81" t="s">
        <v>335</v>
      </c>
      <c r="C189" s="36">
        <v>992</v>
      </c>
      <c r="D189" s="212" t="s">
        <v>41</v>
      </c>
      <c r="E189" s="212" t="s">
        <v>22</v>
      </c>
      <c r="F189" s="38" t="s">
        <v>334</v>
      </c>
      <c r="G189" s="39" t="s">
        <v>69</v>
      </c>
      <c r="H189" s="39" t="s">
        <v>23</v>
      </c>
      <c r="I189" s="40" t="s">
        <v>134</v>
      </c>
      <c r="J189" s="212"/>
      <c r="K189" s="223">
        <f>K190</f>
        <v>0</v>
      </c>
    </row>
    <row r="190" spans="1:14" hidden="1" x14ac:dyDescent="0.25">
      <c r="A190" s="34"/>
      <c r="B190" s="81" t="s">
        <v>336</v>
      </c>
      <c r="C190" s="36">
        <v>992</v>
      </c>
      <c r="D190" s="212" t="s">
        <v>41</v>
      </c>
      <c r="E190" s="212" t="s">
        <v>22</v>
      </c>
      <c r="F190" s="38" t="s">
        <v>334</v>
      </c>
      <c r="G190" s="39" t="s">
        <v>69</v>
      </c>
      <c r="H190" s="39" t="s">
        <v>23</v>
      </c>
      <c r="I190" s="40" t="s">
        <v>337</v>
      </c>
      <c r="J190" s="212"/>
      <c r="K190" s="223">
        <f>K191</f>
        <v>0</v>
      </c>
    </row>
    <row r="191" spans="1:14" hidden="1" x14ac:dyDescent="0.25">
      <c r="A191" s="34"/>
      <c r="B191" s="81" t="s">
        <v>338</v>
      </c>
      <c r="C191" s="36">
        <v>992</v>
      </c>
      <c r="D191" s="212" t="s">
        <v>41</v>
      </c>
      <c r="E191" s="212" t="s">
        <v>22</v>
      </c>
      <c r="F191" s="38" t="s">
        <v>334</v>
      </c>
      <c r="G191" s="39" t="s">
        <v>69</v>
      </c>
      <c r="H191" s="39" t="s">
        <v>23</v>
      </c>
      <c r="I191" s="40" t="s">
        <v>337</v>
      </c>
      <c r="J191" s="212" t="s">
        <v>339</v>
      </c>
      <c r="K191" s="223">
        <v>0</v>
      </c>
      <c r="L191" s="171">
        <v>-1</v>
      </c>
    </row>
    <row r="192" spans="1:14" x14ac:dyDescent="0.25">
      <c r="A192" s="93"/>
      <c r="B192" s="94"/>
      <c r="C192" s="301"/>
      <c r="D192" s="85"/>
      <c r="E192" s="85"/>
      <c r="F192" s="85"/>
      <c r="G192" s="85"/>
      <c r="H192" s="85"/>
      <c r="I192" s="85"/>
      <c r="J192" s="85"/>
      <c r="K192" s="247"/>
    </row>
    <row r="193" spans="2:11" ht="18.75" x14ac:dyDescent="0.3">
      <c r="B193" s="366" t="s">
        <v>295</v>
      </c>
      <c r="C193" s="366"/>
      <c r="D193" s="366"/>
      <c r="E193" s="366"/>
      <c r="F193" s="366"/>
      <c r="G193" s="366"/>
      <c r="H193" s="366"/>
      <c r="I193" s="366"/>
      <c r="J193" s="366"/>
      <c r="K193" s="366"/>
    </row>
  </sheetData>
  <mergeCells count="11">
    <mergeCell ref="B193:K193"/>
    <mergeCell ref="A8:K8"/>
    <mergeCell ref="F10:I10"/>
    <mergeCell ref="F11:I11"/>
    <mergeCell ref="C6:K6"/>
    <mergeCell ref="F12:I12"/>
    <mergeCell ref="C1:K1"/>
    <mergeCell ref="C2:K2"/>
    <mergeCell ref="C3:K3"/>
    <mergeCell ref="C4:K4"/>
    <mergeCell ref="A7:K7"/>
  </mergeCells>
  <phoneticPr fontId="30" type="noConversion"/>
  <pageMargins left="0.70866141732283472" right="0.70866141732283472" top="0.31496062992125984" bottom="0.35433070866141736" header="0.31496062992125984" footer="0.31496062992125984"/>
  <pageSetup paperSize="9" scale="5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35"/>
  <sheetViews>
    <sheetView tabSelected="1" view="pageBreakPreview" zoomScale="60" zoomScaleNormal="80" workbookViewId="0"/>
  </sheetViews>
  <sheetFormatPr defaultRowHeight="15" x14ac:dyDescent="0.25"/>
  <cols>
    <col min="1" max="1" width="33.42578125" customWidth="1"/>
    <col min="2" max="2" width="74.85546875" customWidth="1"/>
    <col min="3" max="3" width="32.5703125" customWidth="1"/>
    <col min="4" max="5" width="0" hidden="1" customWidth="1"/>
    <col min="6" max="6" width="19.28515625" customWidth="1"/>
    <col min="7" max="7" width="21.28515625" customWidth="1"/>
  </cols>
  <sheetData>
    <row r="2" spans="1:7" ht="15.75" x14ac:dyDescent="0.25">
      <c r="B2" s="200"/>
      <c r="C2" s="204" t="s">
        <v>283</v>
      </c>
    </row>
    <row r="3" spans="1:7" ht="15.75" x14ac:dyDescent="0.25">
      <c r="B3" s="200"/>
      <c r="C3" s="201" t="s">
        <v>0</v>
      </c>
    </row>
    <row r="4" spans="1:7" ht="15.75" x14ac:dyDescent="0.25">
      <c r="B4" s="200"/>
      <c r="C4" s="201" t="s">
        <v>1</v>
      </c>
    </row>
    <row r="5" spans="1:7" ht="15.75" x14ac:dyDescent="0.25">
      <c r="B5" s="200"/>
      <c r="C5" s="201" t="s">
        <v>2</v>
      </c>
    </row>
    <row r="6" spans="1:7" ht="30" x14ac:dyDescent="0.25">
      <c r="B6" s="200"/>
      <c r="C6" s="300" t="s">
        <v>356</v>
      </c>
    </row>
    <row r="7" spans="1:7" ht="4.5" customHeight="1" x14ac:dyDescent="0.3">
      <c r="A7" s="199"/>
      <c r="B7" s="198"/>
      <c r="C7" s="198"/>
    </row>
    <row r="8" spans="1:7" ht="46.5" customHeight="1" x14ac:dyDescent="0.25">
      <c r="A8" s="374" t="s">
        <v>365</v>
      </c>
      <c r="B8" s="375"/>
      <c r="C8" s="375"/>
    </row>
    <row r="9" spans="1:7" ht="18.75" x14ac:dyDescent="0.25">
      <c r="A9" s="375"/>
      <c r="B9" s="375"/>
      <c r="C9" s="375"/>
    </row>
    <row r="10" spans="1:7" ht="18.75" x14ac:dyDescent="0.25">
      <c r="B10" s="197"/>
      <c r="C10" s="196" t="s">
        <v>3</v>
      </c>
    </row>
    <row r="11" spans="1:7" ht="131.25" x14ac:dyDescent="0.25">
      <c r="A11" s="195" t="s">
        <v>195</v>
      </c>
      <c r="B11" s="195" t="s">
        <v>203</v>
      </c>
      <c r="C11" s="95" t="s">
        <v>361</v>
      </c>
      <c r="D11" s="95" t="s">
        <v>127</v>
      </c>
      <c r="E11" s="95" t="s">
        <v>126</v>
      </c>
      <c r="F11" s="95" t="s">
        <v>359</v>
      </c>
      <c r="G11" s="95" t="s">
        <v>360</v>
      </c>
    </row>
    <row r="12" spans="1:7" s="190" customFormat="1" ht="54.75" customHeight="1" x14ac:dyDescent="0.25">
      <c r="A12" s="194"/>
      <c r="B12" s="292" t="s">
        <v>202</v>
      </c>
      <c r="C12" s="240">
        <f>C27+C23+C16</f>
        <v>2120.1000000000058</v>
      </c>
      <c r="D12" s="240">
        <f t="shared" ref="D12:F12" si="0">D27+D23+D16</f>
        <v>437.30000000000291</v>
      </c>
      <c r="E12" s="240">
        <f t="shared" si="0"/>
        <v>-36377.560342339209</v>
      </c>
      <c r="F12" s="240">
        <f t="shared" si="0"/>
        <v>-623.09999999999854</v>
      </c>
      <c r="G12" s="240">
        <f>F12*100/C12</f>
        <v>-29.390123107400445</v>
      </c>
    </row>
    <row r="13" spans="1:7" ht="45" customHeight="1" x14ac:dyDescent="0.25">
      <c r="A13" s="249" t="s">
        <v>322</v>
      </c>
      <c r="B13" s="249" t="s">
        <v>201</v>
      </c>
      <c r="C13" s="240">
        <v>0</v>
      </c>
      <c r="D13" s="240">
        <v>0</v>
      </c>
      <c r="E13" s="240">
        <v>0</v>
      </c>
      <c r="F13" s="240">
        <v>0</v>
      </c>
      <c r="G13" s="240"/>
    </row>
    <row r="14" spans="1:7" ht="45" customHeight="1" x14ac:dyDescent="0.25">
      <c r="A14" s="248" t="s">
        <v>323</v>
      </c>
      <c r="B14" s="248" t="s">
        <v>261</v>
      </c>
      <c r="C14" s="266">
        <v>0</v>
      </c>
      <c r="D14" s="266">
        <v>0</v>
      </c>
      <c r="E14" s="266">
        <v>0</v>
      </c>
      <c r="F14" s="266">
        <v>0</v>
      </c>
      <c r="G14" s="266"/>
    </row>
    <row r="15" spans="1:7" ht="36" customHeight="1" x14ac:dyDescent="0.25">
      <c r="A15" s="248" t="s">
        <v>324</v>
      </c>
      <c r="B15" s="248" t="s">
        <v>262</v>
      </c>
      <c r="C15" s="267">
        <v>0</v>
      </c>
      <c r="D15" s="267">
        <v>0</v>
      </c>
      <c r="E15" s="267">
        <v>0</v>
      </c>
      <c r="F15" s="267">
        <v>0</v>
      </c>
      <c r="G15" s="267"/>
    </row>
    <row r="16" spans="1:7" ht="30" customHeight="1" x14ac:dyDescent="0.25">
      <c r="A16" s="193" t="s">
        <v>310</v>
      </c>
      <c r="B16" s="192" t="s">
        <v>311</v>
      </c>
      <c r="C16" s="266">
        <f>C17</f>
        <v>1000</v>
      </c>
      <c r="D16" s="266">
        <f t="shared" ref="D16:F16" si="1">D17</f>
        <v>1000</v>
      </c>
      <c r="E16" s="266">
        <f t="shared" si="1"/>
        <v>1000</v>
      </c>
      <c r="F16" s="266">
        <f t="shared" si="1"/>
        <v>0</v>
      </c>
      <c r="G16" s="266"/>
    </row>
    <row r="17" spans="1:7" ht="43.5" customHeight="1" x14ac:dyDescent="0.25">
      <c r="A17" s="248" t="s">
        <v>312</v>
      </c>
      <c r="B17" s="188" t="s">
        <v>313</v>
      </c>
      <c r="C17" s="266">
        <f>C19</f>
        <v>1000</v>
      </c>
      <c r="D17" s="266">
        <f t="shared" ref="D17:F17" si="2">D19</f>
        <v>1000</v>
      </c>
      <c r="E17" s="266">
        <f t="shared" si="2"/>
        <v>1000</v>
      </c>
      <c r="F17" s="266">
        <f t="shared" si="2"/>
        <v>0</v>
      </c>
      <c r="G17" s="266"/>
    </row>
    <row r="18" spans="1:7" ht="60" customHeight="1" x14ac:dyDescent="0.25">
      <c r="A18" s="248" t="s">
        <v>314</v>
      </c>
      <c r="B18" s="248" t="s">
        <v>315</v>
      </c>
      <c r="C18" s="267">
        <f>C19</f>
        <v>1000</v>
      </c>
      <c r="D18" s="267">
        <f t="shared" ref="D18:F18" si="3">D19</f>
        <v>1000</v>
      </c>
      <c r="E18" s="267">
        <f t="shared" si="3"/>
        <v>1000</v>
      </c>
      <c r="F18" s="267">
        <f t="shared" si="3"/>
        <v>0</v>
      </c>
      <c r="G18" s="267"/>
    </row>
    <row r="19" spans="1:7" ht="57.75" customHeight="1" x14ac:dyDescent="0.25">
      <c r="A19" s="248" t="s">
        <v>316</v>
      </c>
      <c r="B19" s="248" t="s">
        <v>317</v>
      </c>
      <c r="C19" s="267">
        <v>1000</v>
      </c>
      <c r="D19" s="267">
        <v>1000</v>
      </c>
      <c r="E19" s="267">
        <v>1000</v>
      </c>
      <c r="F19" s="267">
        <v>0</v>
      </c>
      <c r="G19" s="267"/>
    </row>
    <row r="20" spans="1:7" ht="52.5" customHeight="1" x14ac:dyDescent="0.25">
      <c r="A20" s="248" t="s">
        <v>318</v>
      </c>
      <c r="B20" s="248" t="s">
        <v>319</v>
      </c>
      <c r="C20" s="267">
        <v>0</v>
      </c>
      <c r="D20" s="267">
        <v>0</v>
      </c>
      <c r="E20" s="267">
        <v>0</v>
      </c>
      <c r="F20" s="267">
        <v>0</v>
      </c>
      <c r="G20" s="267"/>
    </row>
    <row r="21" spans="1:7" ht="53.25" customHeight="1" x14ac:dyDescent="0.25">
      <c r="A21" s="191" t="s">
        <v>320</v>
      </c>
      <c r="B21" s="191" t="s">
        <v>321</v>
      </c>
      <c r="C21" s="268">
        <v>0</v>
      </c>
      <c r="D21" s="268">
        <v>0</v>
      </c>
      <c r="E21" s="268">
        <v>0</v>
      </c>
      <c r="F21" s="268">
        <v>0</v>
      </c>
      <c r="G21" s="268"/>
    </row>
    <row r="22" spans="1:7" s="190" customFormat="1" ht="36" customHeight="1" x14ac:dyDescent="0.25">
      <c r="A22" s="265" t="s">
        <v>302</v>
      </c>
      <c r="B22" s="250" t="s">
        <v>200</v>
      </c>
      <c r="C22" s="269">
        <f>C26+C30</f>
        <v>1120.1000000000058</v>
      </c>
      <c r="D22" s="269">
        <f t="shared" ref="D22:F22" si="4">D26+D30</f>
        <v>-562.69999999999709</v>
      </c>
      <c r="E22" s="269">
        <f t="shared" si="4"/>
        <v>-37377.560342339209</v>
      </c>
      <c r="F22" s="269">
        <f t="shared" si="4"/>
        <v>-623.09999999999854</v>
      </c>
      <c r="G22" s="269"/>
    </row>
    <row r="23" spans="1:7" ht="30" customHeight="1" x14ac:dyDescent="0.25">
      <c r="A23" s="248" t="s">
        <v>302</v>
      </c>
      <c r="B23" s="248" t="s">
        <v>263</v>
      </c>
      <c r="C23" s="266">
        <f>C26</f>
        <v>-37473.199999999997</v>
      </c>
      <c r="D23" s="266">
        <f t="shared" ref="D23:F23" si="5">D26</f>
        <v>-37473.199999999997</v>
      </c>
      <c r="E23" s="266">
        <f t="shared" si="5"/>
        <v>-37473.199999999997</v>
      </c>
      <c r="F23" s="266">
        <f t="shared" si="5"/>
        <v>-37714.6</v>
      </c>
      <c r="G23" s="266"/>
    </row>
    <row r="24" spans="1:7" ht="24.75" customHeight="1" x14ac:dyDescent="0.25">
      <c r="A24" s="248" t="s">
        <v>303</v>
      </c>
      <c r="B24" s="248" t="s">
        <v>232</v>
      </c>
      <c r="C24" s="270">
        <f>C26</f>
        <v>-37473.199999999997</v>
      </c>
      <c r="D24" s="270">
        <f t="shared" ref="D24:F24" si="6">D26</f>
        <v>-37473.199999999997</v>
      </c>
      <c r="E24" s="270">
        <f t="shared" si="6"/>
        <v>-37473.199999999997</v>
      </c>
      <c r="F24" s="270">
        <f t="shared" si="6"/>
        <v>-37714.6</v>
      </c>
      <c r="G24" s="270"/>
    </row>
    <row r="25" spans="1:7" ht="24.75" customHeight="1" x14ac:dyDescent="0.25">
      <c r="A25" s="271" t="s">
        <v>304</v>
      </c>
      <c r="B25" s="248" t="s">
        <v>264</v>
      </c>
      <c r="C25" s="270">
        <f>C26</f>
        <v>-37473.199999999997</v>
      </c>
      <c r="D25" s="270">
        <f t="shared" ref="D25:F25" si="7">D26</f>
        <v>-37473.199999999997</v>
      </c>
      <c r="E25" s="270">
        <f t="shared" si="7"/>
        <v>-37473.199999999997</v>
      </c>
      <c r="F25" s="270">
        <f t="shared" si="7"/>
        <v>-37714.6</v>
      </c>
      <c r="G25" s="270"/>
    </row>
    <row r="26" spans="1:7" ht="40.5" customHeight="1" x14ac:dyDescent="0.25">
      <c r="A26" s="273" t="s">
        <v>305</v>
      </c>
      <c r="B26" s="272" t="s">
        <v>199</v>
      </c>
      <c r="C26" s="270">
        <f>-36473.2-1000</f>
        <v>-37473.199999999997</v>
      </c>
      <c r="D26" s="270">
        <f t="shared" ref="D26:E26" si="8">-36473.2-1000</f>
        <v>-37473.199999999997</v>
      </c>
      <c r="E26" s="270">
        <f t="shared" si="8"/>
        <v>-37473.199999999997</v>
      </c>
      <c r="F26" s="270">
        <v>-37714.6</v>
      </c>
      <c r="G26" s="270"/>
    </row>
    <row r="27" spans="1:7" ht="24.75" customHeight="1" x14ac:dyDescent="0.25">
      <c r="A27" s="248" t="s">
        <v>306</v>
      </c>
      <c r="B27" s="248" t="s">
        <v>265</v>
      </c>
      <c r="C27" s="270">
        <f>C30</f>
        <v>38593.300000000003</v>
      </c>
      <c r="D27" s="270">
        <f t="shared" ref="D27:F27" si="9">D30</f>
        <v>36910.5</v>
      </c>
      <c r="E27" s="270">
        <f t="shared" si="9"/>
        <v>95.639657660785673</v>
      </c>
      <c r="F27" s="270">
        <f t="shared" si="9"/>
        <v>37091.5</v>
      </c>
      <c r="G27" s="270"/>
    </row>
    <row r="28" spans="1:7" ht="24.75" customHeight="1" x14ac:dyDescent="0.25">
      <c r="A28" s="248" t="s">
        <v>307</v>
      </c>
      <c r="B28" s="248" t="s">
        <v>198</v>
      </c>
      <c r="C28" s="270">
        <f>C30</f>
        <v>38593.300000000003</v>
      </c>
      <c r="D28" s="270">
        <f t="shared" ref="D28:F28" si="10">D30</f>
        <v>36910.5</v>
      </c>
      <c r="E28" s="270">
        <f t="shared" si="10"/>
        <v>95.639657660785673</v>
      </c>
      <c r="F28" s="270">
        <f t="shared" si="10"/>
        <v>37091.5</v>
      </c>
      <c r="G28" s="270"/>
    </row>
    <row r="29" spans="1:7" ht="24.75" customHeight="1" x14ac:dyDescent="0.25">
      <c r="A29" s="248" t="s">
        <v>308</v>
      </c>
      <c r="B29" s="248" t="s">
        <v>197</v>
      </c>
      <c r="C29" s="270">
        <f>C30</f>
        <v>38593.300000000003</v>
      </c>
      <c r="D29" s="270">
        <f t="shared" ref="D29:F29" si="11">D30</f>
        <v>36910.5</v>
      </c>
      <c r="E29" s="270">
        <f t="shared" si="11"/>
        <v>95.639657660785673</v>
      </c>
      <c r="F29" s="270">
        <f t="shared" si="11"/>
        <v>37091.5</v>
      </c>
      <c r="G29" s="270"/>
    </row>
    <row r="30" spans="1:7" ht="39.75" customHeight="1" x14ac:dyDescent="0.25">
      <c r="A30" s="248" t="s">
        <v>309</v>
      </c>
      <c r="B30" s="248" t="s">
        <v>196</v>
      </c>
      <c r="C30" s="270">
        <f>прил._5!K12</f>
        <v>38593.300000000003</v>
      </c>
      <c r="D30" s="270">
        <f>прил._5!L12</f>
        <v>36910.5</v>
      </c>
      <c r="E30" s="270">
        <f>прил._5!M12</f>
        <v>95.639657660785673</v>
      </c>
      <c r="F30" s="270">
        <v>37091.5</v>
      </c>
      <c r="G30" s="270"/>
    </row>
    <row r="34" spans="1:6" ht="18.75" x14ac:dyDescent="0.3">
      <c r="A34" s="376" t="s">
        <v>299</v>
      </c>
      <c r="B34" s="377"/>
      <c r="C34" s="377"/>
      <c r="D34" s="187"/>
      <c r="E34" s="187"/>
      <c r="F34" s="187"/>
    </row>
    <row r="35" spans="1:6" ht="18.75" x14ac:dyDescent="0.25">
      <c r="C35" s="189"/>
    </row>
  </sheetData>
  <mergeCells count="3">
    <mergeCell ref="A8:C8"/>
    <mergeCell ref="A9:C9"/>
    <mergeCell ref="A34:C34"/>
  </mergeCells>
  <phoneticPr fontId="30" type="noConversion"/>
  <pageMargins left="0.70866141732283472" right="0.27559055118110237" top="0.31496062992125984" bottom="0.74803149606299213" header="0.31496062992125984" footer="0.31496062992125984"/>
  <pageSetup paperSize="9" scale="5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204" t="s">
        <v>207</v>
      </c>
    </row>
    <row r="2" spans="1:3" ht="15.75" x14ac:dyDescent="0.25">
      <c r="C2" s="204" t="s">
        <v>0</v>
      </c>
    </row>
    <row r="3" spans="1:3" ht="15.75" x14ac:dyDescent="0.25">
      <c r="C3" s="204" t="s">
        <v>1</v>
      </c>
    </row>
    <row r="4" spans="1:3" ht="15.75" x14ac:dyDescent="0.25">
      <c r="C4" s="204" t="s">
        <v>2</v>
      </c>
    </row>
    <row r="5" spans="1:3" x14ac:dyDescent="0.25">
      <c r="C5" s="216"/>
    </row>
    <row r="9" spans="1:3" ht="52.5" customHeight="1" x14ac:dyDescent="0.25">
      <c r="A9" s="348" t="s">
        <v>240</v>
      </c>
      <c r="B9" s="378"/>
      <c r="C9" s="378"/>
    </row>
    <row r="10" spans="1:3" ht="18.75" x14ac:dyDescent="0.3">
      <c r="A10" s="218"/>
    </row>
    <row r="11" spans="1:3" ht="18.75" x14ac:dyDescent="0.25">
      <c r="A11" s="217" t="s">
        <v>208</v>
      </c>
      <c r="B11" s="217" t="s">
        <v>209</v>
      </c>
      <c r="C11" s="217" t="s">
        <v>210</v>
      </c>
    </row>
    <row r="12" spans="1:3" ht="18.75" x14ac:dyDescent="0.25">
      <c r="A12" s="379" t="s">
        <v>211</v>
      </c>
      <c r="B12" s="380" t="s">
        <v>212</v>
      </c>
      <c r="C12" s="219" t="s">
        <v>213</v>
      </c>
    </row>
    <row r="13" spans="1:3" ht="18.75" x14ac:dyDescent="0.25">
      <c r="A13" s="379"/>
      <c r="B13" s="380"/>
      <c r="C13" s="219" t="s">
        <v>214</v>
      </c>
    </row>
    <row r="14" spans="1:3" ht="37.5" x14ac:dyDescent="0.25">
      <c r="A14" s="379"/>
      <c r="B14" s="380"/>
      <c r="C14" s="219" t="s">
        <v>215</v>
      </c>
    </row>
    <row r="15" spans="1:3" ht="18.75" x14ac:dyDescent="0.25">
      <c r="A15" s="379"/>
      <c r="B15" s="380"/>
      <c r="C15" s="219" t="s">
        <v>216</v>
      </c>
    </row>
    <row r="16" spans="1:3" ht="18.75" x14ac:dyDescent="0.25">
      <c r="A16" s="379"/>
      <c r="B16" s="380"/>
      <c r="C16" s="219" t="s">
        <v>217</v>
      </c>
    </row>
    <row r="17" spans="1:3" ht="18.75" x14ac:dyDescent="0.25">
      <c r="A17" s="379"/>
      <c r="B17" s="380"/>
      <c r="C17" s="219" t="s">
        <v>218</v>
      </c>
    </row>
    <row r="18" spans="1:3" ht="37.5" x14ac:dyDescent="0.25">
      <c r="A18" s="379"/>
      <c r="B18" s="380"/>
      <c r="C18" s="219" t="s">
        <v>219</v>
      </c>
    </row>
    <row r="19" spans="1:3" ht="37.5" x14ac:dyDescent="0.25">
      <c r="A19" s="379"/>
      <c r="B19" s="380"/>
      <c r="C19" s="219" t="s">
        <v>220</v>
      </c>
    </row>
    <row r="20" spans="1:3" ht="18.75" x14ac:dyDescent="0.25">
      <c r="A20" s="379" t="s">
        <v>221</v>
      </c>
      <c r="B20" s="380" t="s">
        <v>222</v>
      </c>
      <c r="C20" s="219" t="s">
        <v>213</v>
      </c>
    </row>
    <row r="21" spans="1:3" ht="18.75" x14ac:dyDescent="0.25">
      <c r="A21" s="379"/>
      <c r="B21" s="380"/>
      <c r="C21" s="219" t="s">
        <v>214</v>
      </c>
    </row>
    <row r="22" spans="1:3" ht="37.5" x14ac:dyDescent="0.25">
      <c r="A22" s="379"/>
      <c r="B22" s="380"/>
      <c r="C22" s="219" t="s">
        <v>215</v>
      </c>
    </row>
    <row r="23" spans="1:3" ht="18.75" x14ac:dyDescent="0.25">
      <c r="A23" s="379"/>
      <c r="B23" s="380"/>
      <c r="C23" s="219" t="s">
        <v>216</v>
      </c>
    </row>
    <row r="24" spans="1:3" ht="18.75" x14ac:dyDescent="0.25">
      <c r="A24" s="379"/>
      <c r="B24" s="380"/>
      <c r="C24" s="219" t="s">
        <v>217</v>
      </c>
    </row>
    <row r="25" spans="1:3" ht="18.75" x14ac:dyDescent="0.25">
      <c r="A25" s="379" t="s">
        <v>223</v>
      </c>
      <c r="B25" s="380" t="s">
        <v>224</v>
      </c>
      <c r="C25" s="219" t="s">
        <v>213</v>
      </c>
    </row>
    <row r="26" spans="1:3" ht="18.75" x14ac:dyDescent="0.25">
      <c r="A26" s="379"/>
      <c r="B26" s="380"/>
      <c r="C26" s="219" t="s">
        <v>214</v>
      </c>
    </row>
    <row r="27" spans="1:3" ht="37.5" x14ac:dyDescent="0.25">
      <c r="A27" s="379"/>
      <c r="B27" s="380"/>
      <c r="C27" s="219" t="s">
        <v>215</v>
      </c>
    </row>
    <row r="28" spans="1:3" ht="18.75" x14ac:dyDescent="0.25">
      <c r="A28" s="379"/>
      <c r="B28" s="380"/>
      <c r="C28" s="219" t="s">
        <v>216</v>
      </c>
    </row>
    <row r="29" spans="1:3" ht="18.75" x14ac:dyDescent="0.25">
      <c r="A29" s="379"/>
      <c r="B29" s="380"/>
      <c r="C29" s="219" t="s">
        <v>225</v>
      </c>
    </row>
    <row r="30" spans="1:3" ht="18.75" x14ac:dyDescent="0.25">
      <c r="A30" s="379"/>
      <c r="B30" s="380"/>
      <c r="C30" s="219" t="s">
        <v>226</v>
      </c>
    </row>
    <row r="31" spans="1:3" ht="75" x14ac:dyDescent="0.25">
      <c r="A31" s="220" t="s">
        <v>227</v>
      </c>
      <c r="B31" s="219" t="s">
        <v>228</v>
      </c>
      <c r="C31" s="219" t="s">
        <v>229</v>
      </c>
    </row>
    <row r="32" spans="1:3" ht="15.75" x14ac:dyDescent="0.25">
      <c r="A32" s="221"/>
    </row>
    <row r="33" spans="1:3" ht="18.75" x14ac:dyDescent="0.3">
      <c r="A33" s="376" t="s">
        <v>239</v>
      </c>
      <c r="B33" s="376"/>
      <c r="C33" s="376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0" type="noConversion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прил3</vt:lpstr>
      <vt:lpstr>прил4</vt:lpstr>
      <vt:lpstr>прил._5</vt:lpstr>
      <vt:lpstr>Прил 6</vt:lpstr>
      <vt:lpstr>Прил 10+</vt:lpstr>
      <vt:lpstr>прил._5!Область_печати</vt:lpstr>
      <vt:lpstr>прил3!Область_печати</vt:lpstr>
      <vt:lpstr>прил4!Область_печати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Надежда</cp:lastModifiedBy>
  <cp:lastPrinted>2023-04-19T14:09:34Z</cp:lastPrinted>
  <dcterms:created xsi:type="dcterms:W3CDTF">2010-11-10T14:00:24Z</dcterms:created>
  <dcterms:modified xsi:type="dcterms:W3CDTF">2023-04-21T07:53:42Z</dcterms:modified>
</cp:coreProperties>
</file>